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psegovco-my.sharepoint.com/personal/diomedesangulo_ipse_gov_co/Documents/DIOMEDES IPSE/IPSE/MAPA DE RIESGO INSTITUCIONAL/2025/"/>
    </mc:Choice>
  </mc:AlternateContent>
  <xr:revisionPtr revIDLastSave="179" documentId="14_{30F340B9-7647-46FD-8735-073BD370B7C2}" xr6:coauthVersionLast="47" xr6:coauthVersionMax="47" xr10:uidLastSave="{ECCAE58A-A94E-445B-BFDE-1A7928BC9D45}"/>
  <bookViews>
    <workbookView xWindow="-120" yWindow="-120" windowWidth="20730" windowHeight="11040" xr2:uid="{0C041748-B044-4FB9-8211-F613DC3A6C13}"/>
  </bookViews>
  <sheets>
    <sheet name="Mapa de riesgos Institucional " sheetId="1" r:id="rId1"/>
    <sheet name="Parametros" sheetId="2" r:id="rId2"/>
  </sheets>
  <definedNames>
    <definedName name="_xlnm._FilterDatabase" localSheetId="0" hidden="1">'Mapa de riesgos Institucional '!$A$8:$BC$57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2" i="1" l="1"/>
  <c r="AP42" i="1" s="1"/>
  <c r="AI42" i="1"/>
  <c r="Z42" i="1"/>
  <c r="N42" i="1"/>
  <c r="J42" i="1"/>
  <c r="O42" i="1" s="1"/>
  <c r="AO45" i="1"/>
  <c r="AP45" i="1" s="1"/>
  <c r="AO43" i="1"/>
  <c r="AO44" i="1"/>
  <c r="AP44" i="1" s="1"/>
  <c r="AI45" i="1"/>
  <c r="AI44" i="1"/>
  <c r="AI43" i="1"/>
  <c r="Z45" i="1"/>
  <c r="Z44" i="1"/>
  <c r="Z43" i="1"/>
  <c r="N43" i="1"/>
  <c r="N44" i="1"/>
  <c r="N45" i="1"/>
  <c r="J43" i="1"/>
  <c r="K43" i="1" s="1"/>
  <c r="AD43" i="1" s="1"/>
  <c r="AN43" i="1" s="1"/>
  <c r="AM43" i="1" s="1" a="1"/>
  <c r="AM43" i="1" s="1"/>
  <c r="J44" i="1"/>
  <c r="O44" i="1" s="1"/>
  <c r="K44" i="1"/>
  <c r="AD44" i="1" s="1"/>
  <c r="AN44" i="1" s="1"/>
  <c r="AM44" i="1" s="1" a="1"/>
  <c r="AM44" i="1" s="1"/>
  <c r="J45" i="1"/>
  <c r="O45" i="1" s="1"/>
  <c r="K45" i="1"/>
  <c r="AD45" i="1" s="1"/>
  <c r="AN45" i="1" s="1"/>
  <c r="AM45" i="1" s="1" a="1"/>
  <c r="AM45" i="1" s="1"/>
  <c r="L45" i="1"/>
  <c r="L42" i="1" l="1"/>
  <c r="K42" i="1"/>
  <c r="AD42" i="1" s="1"/>
  <c r="AN42" i="1" s="1"/>
  <c r="AM42" i="1" s="1" a="1"/>
  <c r="AM42" i="1" s="1"/>
  <c r="AQ42" i="1" s="1"/>
  <c r="AQ43" i="1"/>
  <c r="AP43" i="1"/>
  <c r="AQ45" i="1"/>
  <c r="AQ44" i="1"/>
  <c r="O43" i="1"/>
  <c r="L43" i="1"/>
  <c r="L44" i="1"/>
  <c r="AS42" i="1"/>
  <c r="AT42" i="1"/>
  <c r="AU42" i="1"/>
  <c r="AV42" i="1"/>
  <c r="AW42" i="1"/>
  <c r="AR42" i="1" s="1"/>
  <c r="AU45" i="1" l="1"/>
  <c r="AR45" i="1" s="1"/>
  <c r="AV45" i="1"/>
  <c r="AS45" i="1"/>
  <c r="AW45" i="1"/>
  <c r="AT45" i="1"/>
  <c r="AV44" i="1"/>
  <c r="AS44" i="1"/>
  <c r="AW44" i="1"/>
  <c r="AT44" i="1"/>
  <c r="AU44" i="1"/>
  <c r="AR44" i="1" s="1"/>
  <c r="AS43" i="1"/>
  <c r="AW43" i="1"/>
  <c r="AT43" i="1"/>
  <c r="AU43" i="1"/>
  <c r="AR43" i="1" s="1"/>
  <c r="AV43" i="1"/>
  <c r="AO41" i="1"/>
  <c r="AI41" i="1"/>
  <c r="Z41" i="1"/>
  <c r="Z40" i="1"/>
  <c r="N41" i="1"/>
  <c r="N40" i="1"/>
  <c r="J41" i="1"/>
  <c r="J40" i="1"/>
  <c r="AO40" i="1"/>
  <c r="AI40" i="1"/>
  <c r="AP41" i="1" l="1"/>
  <c r="L40" i="1"/>
  <c r="K40" i="1"/>
  <c r="AD40" i="1" s="1"/>
  <c r="AN40" i="1" s="1"/>
  <c r="AM40" i="1" s="1" a="1"/>
  <c r="AM40" i="1" s="1"/>
  <c r="AQ40" i="1" s="1"/>
  <c r="L41" i="1"/>
  <c r="K41" i="1"/>
  <c r="AD41" i="1" s="1"/>
  <c r="AN41" i="1" s="1"/>
  <c r="AM41" i="1" s="1" a="1"/>
  <c r="AM41" i="1" s="1"/>
  <c r="AQ41" i="1" s="1"/>
  <c r="AP40" i="1"/>
  <c r="L20" i="1" l="1"/>
  <c r="AI28" i="1"/>
  <c r="AI27" i="1"/>
  <c r="AI26" i="1"/>
  <c r="Z28" i="1"/>
  <c r="Z27" i="1"/>
  <c r="Z26" i="1"/>
  <c r="N28" i="1"/>
  <c r="J28" i="1"/>
  <c r="N27" i="1"/>
  <c r="J27" i="1"/>
  <c r="N26" i="1"/>
  <c r="J26" i="1"/>
  <c r="L26" i="1" l="1"/>
  <c r="K26" i="1"/>
  <c r="L27" i="1"/>
  <c r="K27" i="1"/>
  <c r="L28" i="1"/>
  <c r="K28" i="1"/>
  <c r="AO38" i="1" l="1"/>
  <c r="AP38" i="1"/>
  <c r="AO39" i="1"/>
  <c r="AP39" i="1"/>
  <c r="AI39" i="1"/>
  <c r="AI38" i="1"/>
  <c r="Z39" i="1"/>
  <c r="Z38" i="1"/>
  <c r="N39" i="1"/>
  <c r="J39" i="1"/>
  <c r="N38" i="1"/>
  <c r="J38" i="1"/>
  <c r="L38" i="1" l="1"/>
  <c r="K38" i="1"/>
  <c r="AD38" i="1" s="1"/>
  <c r="AN38" i="1" s="1"/>
  <c r="AM38" i="1" s="1" a="1"/>
  <c r="AM38" i="1" s="1"/>
  <c r="AQ38" i="1" s="1"/>
  <c r="L39" i="1"/>
  <c r="K39" i="1"/>
  <c r="AD39" i="1" s="1"/>
  <c r="AN39" i="1" s="1"/>
  <c r="AM39" i="1" s="1" a="1"/>
  <c r="AM39" i="1" s="1"/>
  <c r="AQ39" i="1" s="1"/>
  <c r="AO36" i="1" l="1"/>
  <c r="AP36" i="1"/>
  <c r="AO37" i="1"/>
  <c r="AP37" i="1"/>
  <c r="AI37" i="1"/>
  <c r="AI36" i="1"/>
  <c r="Z37" i="1"/>
  <c r="Z36" i="1"/>
  <c r="N37" i="1"/>
  <c r="J37" i="1"/>
  <c r="N36" i="1"/>
  <c r="J36" i="1"/>
  <c r="L36" i="1" l="1"/>
  <c r="K36" i="1"/>
  <c r="AD36" i="1" s="1"/>
  <c r="AN36" i="1" s="1"/>
  <c r="AM36" i="1" s="1" a="1"/>
  <c r="AM36" i="1" s="1"/>
  <c r="L37" i="1"/>
  <c r="K37" i="1"/>
  <c r="AD37" i="1" s="1"/>
  <c r="AN37" i="1" s="1"/>
  <c r="AM37" i="1" s="1" a="1"/>
  <c r="AM37" i="1" s="1"/>
  <c r="AO34" i="1" l="1"/>
  <c r="AP34" i="1"/>
  <c r="AO35" i="1"/>
  <c r="AP35" i="1"/>
  <c r="AI35" i="1"/>
  <c r="AI34" i="1"/>
  <c r="Z35" i="1"/>
  <c r="Z34" i="1"/>
  <c r="N35" i="1"/>
  <c r="J35" i="1"/>
  <c r="N34" i="1"/>
  <c r="J34" i="1"/>
  <c r="L34" i="1" l="1"/>
  <c r="K34" i="1"/>
  <c r="AD34" i="1" s="1"/>
  <c r="AN34" i="1" s="1"/>
  <c r="AM34" i="1" s="1" a="1"/>
  <c r="AM34" i="1" s="1"/>
  <c r="AQ34" i="1" s="1"/>
  <c r="L35" i="1"/>
  <c r="K35" i="1"/>
  <c r="AD35" i="1" s="1"/>
  <c r="AN35" i="1" s="1"/>
  <c r="AM35" i="1" s="1" a="1"/>
  <c r="AM35" i="1" s="1"/>
  <c r="AQ35" i="1" s="1"/>
  <c r="AO33" i="1" l="1"/>
  <c r="AP33" i="1"/>
  <c r="AI33" i="1"/>
  <c r="Z33" i="1"/>
  <c r="N33" i="1"/>
  <c r="J33" i="1"/>
  <c r="L33" i="1" l="1"/>
  <c r="K33" i="1"/>
  <c r="AS34" i="1" l="1"/>
  <c r="AU34" i="1"/>
  <c r="AV34" i="1"/>
  <c r="AW34" i="1"/>
  <c r="AS35" i="1"/>
  <c r="AU35" i="1"/>
  <c r="AV35" i="1"/>
  <c r="AW35" i="1"/>
  <c r="AS38" i="1"/>
  <c r="AU38" i="1"/>
  <c r="AV38" i="1"/>
  <c r="AW38" i="1"/>
  <c r="AR38" i="1" s="1"/>
  <c r="AS39" i="1"/>
  <c r="AU39" i="1"/>
  <c r="AV39" i="1"/>
  <c r="AR39" i="1" s="1"/>
  <c r="AW39" i="1"/>
  <c r="AS40" i="1"/>
  <c r="AU40" i="1"/>
  <c r="AV40" i="1"/>
  <c r="AW40" i="1"/>
  <c r="AS41" i="1"/>
  <c r="AU41" i="1"/>
  <c r="AR41" i="1" s="1"/>
  <c r="AV41" i="1"/>
  <c r="AW41" i="1"/>
  <c r="AO29" i="1"/>
  <c r="AP29" i="1"/>
  <c r="AO30" i="1"/>
  <c r="AP30" i="1"/>
  <c r="AO31" i="1"/>
  <c r="AP31" i="1"/>
  <c r="AO32" i="1"/>
  <c r="AP32" i="1"/>
  <c r="AI32" i="1"/>
  <c r="AI31" i="1"/>
  <c r="AI30" i="1"/>
  <c r="AI29" i="1"/>
  <c r="AD33" i="1"/>
  <c r="AN33" i="1" s="1"/>
  <c r="AM33" i="1" s="1" a="1"/>
  <c r="AM33" i="1" s="1"/>
  <c r="AQ33" i="1" s="1"/>
  <c r="Z29" i="1"/>
  <c r="Z30" i="1"/>
  <c r="Z31" i="1"/>
  <c r="Z32" i="1"/>
  <c r="N32" i="1"/>
  <c r="J32" i="1"/>
  <c r="N31" i="1"/>
  <c r="J31" i="1"/>
  <c r="N30" i="1"/>
  <c r="J30" i="1"/>
  <c r="N29" i="1"/>
  <c r="J29" i="1"/>
  <c r="AS33" i="1" l="1"/>
  <c r="AU33" i="1"/>
  <c r="AV33" i="1"/>
  <c r="AW33" i="1"/>
  <c r="L29" i="1"/>
  <c r="K29" i="1"/>
  <c r="AD29" i="1" s="1"/>
  <c r="AN29" i="1" s="1"/>
  <c r="AM29" i="1" s="1" a="1"/>
  <c r="AM29" i="1" s="1"/>
  <c r="AQ29" i="1" s="1"/>
  <c r="L30" i="1"/>
  <c r="K30" i="1"/>
  <c r="AD30" i="1" s="1"/>
  <c r="AN30" i="1" s="1"/>
  <c r="AM30" i="1" s="1" a="1"/>
  <c r="AM30" i="1" s="1"/>
  <c r="AQ30" i="1" s="1"/>
  <c r="L31" i="1"/>
  <c r="K31" i="1"/>
  <c r="AD31" i="1" s="1"/>
  <c r="AN31" i="1" s="1"/>
  <c r="AM31" i="1" s="1" a="1"/>
  <c r="AM31" i="1" s="1"/>
  <c r="AQ31" i="1" s="1"/>
  <c r="L32" i="1"/>
  <c r="K32" i="1"/>
  <c r="AD32" i="1" s="1"/>
  <c r="AN32" i="1" s="1"/>
  <c r="AM32" i="1" s="1" a="1"/>
  <c r="AM32" i="1" s="1"/>
  <c r="AQ32" i="1" s="1"/>
  <c r="AS32" i="1" l="1"/>
  <c r="AU32" i="1"/>
  <c r="AV32" i="1"/>
  <c r="AR32" i="1" s="1"/>
  <c r="AW32" i="1"/>
  <c r="AS31" i="1"/>
  <c r="AU31" i="1"/>
  <c r="AV31" i="1"/>
  <c r="AR31" i="1" s="1"/>
  <c r="AW31" i="1"/>
  <c r="AS30" i="1"/>
  <c r="AU30" i="1"/>
  <c r="AV30" i="1"/>
  <c r="AR30" i="1" s="1"/>
  <c r="AW30" i="1"/>
  <c r="AS29" i="1"/>
  <c r="AU29" i="1"/>
  <c r="AV29" i="1"/>
  <c r="AR29" i="1" s="1"/>
  <c r="AW29" i="1"/>
  <c r="AQ36" i="1"/>
  <c r="AQ37" i="1"/>
  <c r="AO26" i="1"/>
  <c r="AP26" i="1"/>
  <c r="AO27" i="1"/>
  <c r="AP27" i="1" s="1"/>
  <c r="AO28" i="1"/>
  <c r="AP28" i="1"/>
  <c r="AS37" i="1" l="1"/>
  <c r="AR37" i="1" s="1"/>
  <c r="AU37" i="1"/>
  <c r="AV37" i="1"/>
  <c r="AW37" i="1"/>
  <c r="AS36" i="1"/>
  <c r="AU36" i="1"/>
  <c r="AR36" i="1" s="1"/>
  <c r="AV36" i="1"/>
  <c r="AW36" i="1"/>
  <c r="AD26" i="1"/>
  <c r="AN26" i="1" s="1"/>
  <c r="AM26" i="1" s="1" a="1"/>
  <c r="AM26" i="1" s="1"/>
  <c r="AQ26" i="1" s="1"/>
  <c r="AD27" i="1"/>
  <c r="AN27" i="1" s="1"/>
  <c r="AM27" i="1" s="1" a="1"/>
  <c r="AM27" i="1" s="1"/>
  <c r="AQ27" i="1" s="1"/>
  <c r="AD28" i="1"/>
  <c r="AN28" i="1" s="1"/>
  <c r="AM28" i="1" s="1" a="1"/>
  <c r="AM28" i="1" s="1"/>
  <c r="AQ28" i="1" s="1"/>
  <c r="AS28" i="1" l="1"/>
  <c r="AT28" i="1"/>
  <c r="AR28" i="1" s="1"/>
  <c r="AU28" i="1"/>
  <c r="AV28" i="1"/>
  <c r="AW28" i="1"/>
  <c r="AS27" i="1"/>
  <c r="AT27" i="1"/>
  <c r="AR27" i="1" s="1"/>
  <c r="AU27" i="1"/>
  <c r="AV27" i="1"/>
  <c r="AW27" i="1"/>
  <c r="AS26" i="1"/>
  <c r="AT26" i="1"/>
  <c r="AR26" i="1" s="1"/>
  <c r="AU26" i="1"/>
  <c r="AV26" i="1"/>
  <c r="AW26" i="1"/>
  <c r="AO23" i="1"/>
  <c r="AP23" i="1" s="1"/>
  <c r="AO24" i="1"/>
  <c r="AP24" i="1"/>
  <c r="AO25" i="1"/>
  <c r="AP25" i="1" s="1"/>
  <c r="AI25" i="1"/>
  <c r="Z25" i="1"/>
  <c r="AI24" i="1"/>
  <c r="Z24" i="1"/>
  <c r="AI23" i="1"/>
  <c r="Z23" i="1"/>
  <c r="N25" i="1"/>
  <c r="J25" i="1"/>
  <c r="N24" i="1"/>
  <c r="J24" i="1"/>
  <c r="N23" i="1"/>
  <c r="J23" i="1"/>
  <c r="L23" i="1" l="1"/>
  <c r="K23" i="1"/>
  <c r="AD23" i="1" s="1"/>
  <c r="AN23" i="1" s="1"/>
  <c r="AM23" i="1" s="1" a="1"/>
  <c r="AM23" i="1" s="1"/>
  <c r="AQ23" i="1" s="1"/>
  <c r="L24" i="1"/>
  <c r="K24" i="1"/>
  <c r="AD24" i="1" s="1"/>
  <c r="AN24" i="1" s="1"/>
  <c r="AM24" i="1" s="1" a="1"/>
  <c r="AM24" i="1" s="1"/>
  <c r="AQ24" i="1" s="1"/>
  <c r="L25" i="1"/>
  <c r="K25" i="1"/>
  <c r="AD25" i="1" s="1"/>
  <c r="AN25" i="1" s="1"/>
  <c r="AM25" i="1" s="1" a="1"/>
  <c r="AM25" i="1" s="1"/>
  <c r="AQ25" i="1" s="1"/>
  <c r="AS25" i="1" l="1"/>
  <c r="AU25" i="1"/>
  <c r="AR25" i="1" s="1"/>
  <c r="AV25" i="1"/>
  <c r="AW25" i="1"/>
  <c r="AS24" i="1"/>
  <c r="AU24" i="1"/>
  <c r="AR24" i="1" s="1"/>
  <c r="AV24" i="1"/>
  <c r="AW24" i="1"/>
  <c r="AS23" i="1"/>
  <c r="AU23" i="1"/>
  <c r="AV23" i="1"/>
  <c r="AR23" i="1" s="1"/>
  <c r="AW23" i="1"/>
  <c r="AO18" i="1"/>
  <c r="AP18" i="1" s="1"/>
  <c r="AO19" i="1"/>
  <c r="AP19" i="1"/>
  <c r="AO20" i="1"/>
  <c r="AP20" i="1" s="1"/>
  <c r="AO21" i="1"/>
  <c r="AP21" i="1"/>
  <c r="AO22" i="1"/>
  <c r="AP22" i="1" s="1"/>
  <c r="AI22" i="1"/>
  <c r="Z22" i="1"/>
  <c r="AI21" i="1"/>
  <c r="Z21" i="1"/>
  <c r="AI20" i="1"/>
  <c r="Z20" i="1"/>
  <c r="AI19" i="1"/>
  <c r="Z19" i="1"/>
  <c r="AI18" i="1"/>
  <c r="Z18" i="1"/>
  <c r="AI17" i="1"/>
  <c r="Z17" i="1"/>
  <c r="N22" i="1"/>
  <c r="L22" i="1"/>
  <c r="K22" i="1"/>
  <c r="N21" i="1"/>
  <c r="J21" i="1"/>
  <c r="N20" i="1"/>
  <c r="K20" i="1"/>
  <c r="N19" i="1"/>
  <c r="L19" i="1"/>
  <c r="K19" i="1"/>
  <c r="N18" i="1"/>
  <c r="L18" i="1"/>
  <c r="K18" i="1"/>
  <c r="N17" i="1"/>
  <c r="L17" i="1"/>
  <c r="K17" i="1"/>
  <c r="AD17" i="1" l="1"/>
  <c r="AD18" i="1"/>
  <c r="AN18" i="1" s="1"/>
  <c r="AM18" i="1" s="1" a="1"/>
  <c r="AM18" i="1" s="1"/>
  <c r="AD19" i="1"/>
  <c r="AN19" i="1" s="1"/>
  <c r="AM19" i="1" s="1" a="1"/>
  <c r="AM19" i="1" s="1"/>
  <c r="AD20" i="1"/>
  <c r="AN20" i="1" s="1"/>
  <c r="AM20" i="1" s="1" a="1"/>
  <c r="AM20" i="1" s="1"/>
  <c r="AD22" i="1"/>
  <c r="AN22" i="1" s="1"/>
  <c r="AM22" i="1" s="1" a="1"/>
  <c r="AM22" i="1" s="1"/>
  <c r="L21" i="1"/>
  <c r="K21" i="1"/>
  <c r="AD21" i="1" s="1"/>
  <c r="AN21" i="1" s="1"/>
  <c r="AM21" i="1" s="1" a="1"/>
  <c r="AM21" i="1" s="1"/>
  <c r="AO15" i="1" l="1"/>
  <c r="AP15" i="1"/>
  <c r="AO16" i="1"/>
  <c r="AP16" i="1"/>
  <c r="AN17" i="1"/>
  <c r="AM17" i="1" s="1" a="1"/>
  <c r="AM17" i="1" s="1"/>
  <c r="AO17" i="1"/>
  <c r="AP17" i="1"/>
  <c r="AI16" i="1"/>
  <c r="Z16" i="1"/>
  <c r="AI15" i="1"/>
  <c r="Z15" i="1"/>
  <c r="N16" i="1"/>
  <c r="J16" i="1"/>
  <c r="N15" i="1"/>
  <c r="J15" i="1"/>
  <c r="L15" i="1" l="1"/>
  <c r="K15" i="1"/>
  <c r="AD15" i="1" s="1"/>
  <c r="AN15" i="1" s="1"/>
  <c r="AM15" i="1" s="1" a="1"/>
  <c r="AM15" i="1" s="1"/>
  <c r="L16" i="1"/>
  <c r="K16" i="1"/>
  <c r="AD16" i="1" s="1"/>
  <c r="AN16" i="1" s="1"/>
  <c r="AM16" i="1" s="1" a="1"/>
  <c r="AM16" i="1" s="1"/>
  <c r="AI13" i="1" l="1"/>
  <c r="AO14" i="1"/>
  <c r="AP14" i="1"/>
  <c r="AO12" i="1"/>
  <c r="AP12" i="1"/>
  <c r="AO13" i="1"/>
  <c r="AP13" i="1"/>
  <c r="AI14" i="1"/>
  <c r="Z14" i="1"/>
  <c r="Z13" i="1"/>
  <c r="AI12" i="1"/>
  <c r="Z12" i="1"/>
  <c r="N14" i="1"/>
  <c r="J14" i="1"/>
  <c r="N13" i="1"/>
  <c r="J13" i="1"/>
  <c r="L13" i="1" s="1"/>
  <c r="N12" i="1"/>
  <c r="J12" i="1"/>
  <c r="L12" i="1" s="1"/>
  <c r="O12" i="1" l="1"/>
  <c r="Q12" i="1" s="1"/>
  <c r="K12" i="1"/>
  <c r="AD12" i="1" s="1"/>
  <c r="AN12" i="1" s="1"/>
  <c r="AM12" i="1" s="1" a="1"/>
  <c r="AM12" i="1" s="1"/>
  <c r="AQ12" i="1" s="1"/>
  <c r="O13" i="1"/>
  <c r="K13" i="1"/>
  <c r="AD13" i="1" s="1"/>
  <c r="AN13" i="1" s="1"/>
  <c r="AM13" i="1" s="1" a="1"/>
  <c r="AM13" i="1" s="1"/>
  <c r="AQ13" i="1" s="1"/>
  <c r="O14" i="1"/>
  <c r="L14" i="1"/>
  <c r="K14" i="1"/>
  <c r="AD14" i="1" s="1"/>
  <c r="AN14" i="1" s="1"/>
  <c r="AM14" i="1" s="1" a="1"/>
  <c r="AM14" i="1" s="1"/>
  <c r="AQ14" i="1" s="1"/>
  <c r="Q14" i="1" l="1"/>
  <c r="P14" i="1" s="1"/>
  <c r="AS12" i="1"/>
  <c r="AT12" i="1"/>
  <c r="AU12" i="1"/>
  <c r="AV12" i="1"/>
  <c r="AW12" i="1"/>
  <c r="AR12" i="1" s="1"/>
  <c r="AS13" i="1"/>
  <c r="AT13" i="1"/>
  <c r="AU13" i="1"/>
  <c r="AV13" i="1"/>
  <c r="AR13" i="1" s="1"/>
  <c r="AW13" i="1"/>
  <c r="AS14" i="1"/>
  <c r="AR14" i="1" s="1"/>
  <c r="AT14" i="1"/>
  <c r="AU14" i="1"/>
  <c r="AV14" i="1"/>
  <c r="AW14" i="1"/>
  <c r="AQ15" i="1"/>
  <c r="AQ16" i="1"/>
  <c r="AQ17" i="1"/>
  <c r="AQ18" i="1"/>
  <c r="AQ19" i="1"/>
  <c r="AQ20" i="1"/>
  <c r="AU20" i="1" s="1"/>
  <c r="AQ21" i="1"/>
  <c r="AQ22" i="1"/>
  <c r="AO11" i="1"/>
  <c r="AP11" i="1" s="1"/>
  <c r="AI11" i="1"/>
  <c r="Z11" i="1"/>
  <c r="O15" i="1"/>
  <c r="AT15" i="1" s="1"/>
  <c r="O16" i="1"/>
  <c r="AT16" i="1" s="1"/>
  <c r="AR16" i="1" s="1"/>
  <c r="O17" i="1"/>
  <c r="O18" i="1"/>
  <c r="O19" i="1"/>
  <c r="O20" i="1"/>
  <c r="O21" i="1"/>
  <c r="O22" i="1"/>
  <c r="O23" i="1"/>
  <c r="AT23" i="1" s="1"/>
  <c r="O24" i="1"/>
  <c r="AT24" i="1" s="1"/>
  <c r="O25" i="1"/>
  <c r="AT25" i="1" s="1"/>
  <c r="O26" i="1"/>
  <c r="O27" i="1"/>
  <c r="O28" i="1"/>
  <c r="O29" i="1"/>
  <c r="O30" i="1"/>
  <c r="O31" i="1"/>
  <c r="O32" i="1"/>
  <c r="O33" i="1"/>
  <c r="O34" i="1"/>
  <c r="O35" i="1"/>
  <c r="O36" i="1"/>
  <c r="O37" i="1"/>
  <c r="O38" i="1"/>
  <c r="O39" i="1"/>
  <c r="O40" i="1"/>
  <c r="AT40" i="1" s="1"/>
  <c r="AR40" i="1" s="1"/>
  <c r="O41" i="1"/>
  <c r="AT41" i="1" s="1"/>
  <c r="O46" i="1"/>
  <c r="R46" i="1" s="1"/>
  <c r="O47" i="1"/>
  <c r="O48" i="1"/>
  <c r="O49" i="1"/>
  <c r="O50" i="1"/>
  <c r="R50" i="1" s="1"/>
  <c r="O51" i="1"/>
  <c r="O52" i="1"/>
  <c r="O53" i="1"/>
  <c r="O54" i="1"/>
  <c r="R54" i="1" s="1"/>
  <c r="O55" i="1"/>
  <c r="O56" i="1"/>
  <c r="O57" i="1"/>
  <c r="R12" i="1"/>
  <c r="S12" i="1"/>
  <c r="T12" i="1"/>
  <c r="U12" i="1"/>
  <c r="P12" i="1" s="1"/>
  <c r="Q13" i="1"/>
  <c r="R13" i="1"/>
  <c r="S13" i="1"/>
  <c r="T13" i="1"/>
  <c r="P13" i="1" s="1"/>
  <c r="U13" i="1"/>
  <c r="R14" i="1"/>
  <c r="S14" i="1"/>
  <c r="T14" i="1"/>
  <c r="U14" i="1"/>
  <c r="Q15" i="1"/>
  <c r="R15" i="1"/>
  <c r="S15" i="1"/>
  <c r="T15" i="1"/>
  <c r="P15" i="1" s="1"/>
  <c r="U15" i="1"/>
  <c r="Q16" i="1"/>
  <c r="R16" i="1"/>
  <c r="P16" i="1" s="1"/>
  <c r="S16" i="1"/>
  <c r="T16" i="1"/>
  <c r="U16" i="1"/>
  <c r="Q23" i="1"/>
  <c r="R23" i="1"/>
  <c r="S23" i="1"/>
  <c r="T23" i="1"/>
  <c r="P23" i="1" s="1"/>
  <c r="U23" i="1"/>
  <c r="Q24" i="1"/>
  <c r="R24" i="1"/>
  <c r="S24" i="1"/>
  <c r="P24" i="1" s="1"/>
  <c r="T24" i="1"/>
  <c r="U24" i="1"/>
  <c r="Q25" i="1"/>
  <c r="R25" i="1"/>
  <c r="S25" i="1"/>
  <c r="P25" i="1" s="1"/>
  <c r="T25" i="1"/>
  <c r="U25" i="1"/>
  <c r="Q40" i="1"/>
  <c r="R40" i="1"/>
  <c r="P40" i="1" s="1"/>
  <c r="S40" i="1"/>
  <c r="T40" i="1"/>
  <c r="U40" i="1"/>
  <c r="Q41" i="1"/>
  <c r="R41" i="1"/>
  <c r="S41" i="1"/>
  <c r="U41" i="1"/>
  <c r="Q42" i="1"/>
  <c r="R42" i="1"/>
  <c r="S42" i="1"/>
  <c r="P42" i="1" s="1"/>
  <c r="T42" i="1"/>
  <c r="U42" i="1"/>
  <c r="Q43" i="1"/>
  <c r="R43" i="1"/>
  <c r="S43" i="1"/>
  <c r="P43" i="1" s="1"/>
  <c r="T43" i="1"/>
  <c r="U43" i="1"/>
  <c r="Q44" i="1"/>
  <c r="R44" i="1"/>
  <c r="S44" i="1"/>
  <c r="P44" i="1" s="1"/>
  <c r="T44" i="1"/>
  <c r="U44" i="1"/>
  <c r="Q45" i="1"/>
  <c r="R45" i="1"/>
  <c r="S45" i="1"/>
  <c r="P45" i="1" s="1"/>
  <c r="T45" i="1"/>
  <c r="U45" i="1"/>
  <c r="Q46" i="1"/>
  <c r="U46" i="1"/>
  <c r="Q47" i="1"/>
  <c r="R47" i="1"/>
  <c r="S47" i="1"/>
  <c r="T47" i="1"/>
  <c r="U47" i="1"/>
  <c r="Q48" i="1"/>
  <c r="R48" i="1"/>
  <c r="S48" i="1"/>
  <c r="T48" i="1"/>
  <c r="U48" i="1"/>
  <c r="Q49" i="1"/>
  <c r="R49" i="1"/>
  <c r="S49" i="1"/>
  <c r="T49" i="1"/>
  <c r="U49" i="1"/>
  <c r="Q50" i="1"/>
  <c r="U50" i="1"/>
  <c r="Q51" i="1"/>
  <c r="R51" i="1"/>
  <c r="S51" i="1"/>
  <c r="T51" i="1"/>
  <c r="U51" i="1"/>
  <c r="Q52" i="1"/>
  <c r="R52" i="1"/>
  <c r="S52" i="1"/>
  <c r="T52" i="1"/>
  <c r="U52" i="1"/>
  <c r="Q53" i="1"/>
  <c r="R53" i="1"/>
  <c r="S53" i="1"/>
  <c r="T53" i="1"/>
  <c r="U53" i="1"/>
  <c r="Q54" i="1"/>
  <c r="U54" i="1"/>
  <c r="Q55" i="1"/>
  <c r="R55" i="1"/>
  <c r="S55" i="1"/>
  <c r="T55" i="1"/>
  <c r="U55" i="1"/>
  <c r="Q56" i="1"/>
  <c r="R56" i="1"/>
  <c r="S56" i="1"/>
  <c r="T56" i="1"/>
  <c r="U56" i="1"/>
  <c r="Q57" i="1"/>
  <c r="R57" i="1"/>
  <c r="S57" i="1"/>
  <c r="T57" i="1"/>
  <c r="U57" i="1"/>
  <c r="N11" i="1"/>
  <c r="J11" i="1"/>
  <c r="T50" i="1" l="1"/>
  <c r="T54" i="1"/>
  <c r="T46" i="1"/>
  <c r="S54" i="1"/>
  <c r="S50" i="1"/>
  <c r="S46" i="1"/>
  <c r="T41" i="1"/>
  <c r="P41" i="1" s="1"/>
  <c r="O11" i="1"/>
  <c r="T11" i="1" s="1"/>
  <c r="L11" i="1"/>
  <c r="AT39" i="1"/>
  <c r="Q39" i="1"/>
  <c r="R39" i="1"/>
  <c r="S39" i="1"/>
  <c r="T39" i="1"/>
  <c r="P39" i="1" s="1"/>
  <c r="U39" i="1"/>
  <c r="AT38" i="1"/>
  <c r="Q38" i="1"/>
  <c r="R38" i="1"/>
  <c r="S38" i="1"/>
  <c r="T38" i="1"/>
  <c r="U38" i="1"/>
  <c r="P38" i="1" s="1"/>
  <c r="S11" i="1"/>
  <c r="AT37" i="1"/>
  <c r="Q37" i="1"/>
  <c r="P37" i="1" s="1"/>
  <c r="R37" i="1"/>
  <c r="S37" i="1"/>
  <c r="T37" i="1"/>
  <c r="U37" i="1"/>
  <c r="AT36" i="1"/>
  <c r="Q36" i="1"/>
  <c r="R36" i="1"/>
  <c r="S36" i="1"/>
  <c r="P36" i="1" s="1"/>
  <c r="T36" i="1"/>
  <c r="U36" i="1"/>
  <c r="AT35" i="1"/>
  <c r="AR35" i="1" s="1"/>
  <c r="Q35" i="1"/>
  <c r="R35" i="1"/>
  <c r="P35" i="1" s="1"/>
  <c r="S35" i="1"/>
  <c r="T35" i="1"/>
  <c r="U35" i="1"/>
  <c r="AT34" i="1"/>
  <c r="AR34" i="1" s="1"/>
  <c r="Q34" i="1"/>
  <c r="R34" i="1"/>
  <c r="P34" i="1" s="1"/>
  <c r="S34" i="1"/>
  <c r="T34" i="1"/>
  <c r="U34" i="1"/>
  <c r="Q32" i="1"/>
  <c r="R32" i="1"/>
  <c r="S32" i="1"/>
  <c r="T32" i="1"/>
  <c r="P32" i="1" s="1"/>
  <c r="U32" i="1"/>
  <c r="AT32" i="1"/>
  <c r="Q31" i="1"/>
  <c r="R31" i="1"/>
  <c r="S31" i="1"/>
  <c r="T31" i="1"/>
  <c r="P31" i="1" s="1"/>
  <c r="U31" i="1"/>
  <c r="AT31" i="1"/>
  <c r="Q30" i="1"/>
  <c r="R30" i="1"/>
  <c r="S30" i="1"/>
  <c r="T30" i="1"/>
  <c r="P30" i="1" s="1"/>
  <c r="U30" i="1"/>
  <c r="AT30" i="1"/>
  <c r="Q29" i="1"/>
  <c r="R29" i="1"/>
  <c r="S29" i="1"/>
  <c r="T29" i="1"/>
  <c r="P29" i="1" s="1"/>
  <c r="U29" i="1"/>
  <c r="AT29" i="1"/>
  <c r="Q28" i="1"/>
  <c r="R28" i="1"/>
  <c r="P28" i="1" s="1"/>
  <c r="S28" i="1"/>
  <c r="T28" i="1"/>
  <c r="U28" i="1"/>
  <c r="Q27" i="1"/>
  <c r="R27" i="1"/>
  <c r="P27" i="1" s="1"/>
  <c r="S27" i="1"/>
  <c r="T27" i="1"/>
  <c r="U27" i="1"/>
  <c r="Q26" i="1"/>
  <c r="R26" i="1"/>
  <c r="P26" i="1" s="1"/>
  <c r="S26" i="1"/>
  <c r="T26" i="1"/>
  <c r="U26" i="1"/>
  <c r="AT22" i="1"/>
  <c r="Q22" i="1"/>
  <c r="R22" i="1"/>
  <c r="S22" i="1"/>
  <c r="T22" i="1"/>
  <c r="U22" i="1"/>
  <c r="P22" i="1" s="1"/>
  <c r="AT21" i="1"/>
  <c r="AR21" i="1" s="1"/>
  <c r="Q21" i="1"/>
  <c r="R21" i="1"/>
  <c r="P21" i="1" s="1"/>
  <c r="S21" i="1"/>
  <c r="T21" i="1"/>
  <c r="U21" i="1"/>
  <c r="AT20" i="1"/>
  <c r="Q20" i="1"/>
  <c r="R20" i="1"/>
  <c r="S20" i="1"/>
  <c r="P20" i="1" s="1"/>
  <c r="T20" i="1"/>
  <c r="U20" i="1"/>
  <c r="AT19" i="1"/>
  <c r="Q19" i="1"/>
  <c r="P19" i="1" s="1"/>
  <c r="R19" i="1"/>
  <c r="S19" i="1"/>
  <c r="T19" i="1"/>
  <c r="U19" i="1"/>
  <c r="AT18" i="1"/>
  <c r="AR18" i="1" s="1"/>
  <c r="Q18" i="1"/>
  <c r="R18" i="1"/>
  <c r="P18" i="1" s="1"/>
  <c r="S18" i="1"/>
  <c r="T18" i="1"/>
  <c r="U18" i="1"/>
  <c r="Q17" i="1"/>
  <c r="R17" i="1"/>
  <c r="S17" i="1"/>
  <c r="P17" i="1" s="1"/>
  <c r="T17" i="1"/>
  <c r="U17" i="1"/>
  <c r="AT33" i="1"/>
  <c r="AR33" i="1" s="1"/>
  <c r="Q33" i="1"/>
  <c r="R33" i="1"/>
  <c r="S33" i="1"/>
  <c r="T33" i="1"/>
  <c r="U33" i="1"/>
  <c r="AS22" i="1"/>
  <c r="AU22" i="1"/>
  <c r="AV22" i="1"/>
  <c r="AW22" i="1"/>
  <c r="AR22" i="1" s="1"/>
  <c r="AS21" i="1"/>
  <c r="AU21" i="1"/>
  <c r="AV21" i="1"/>
  <c r="AW21" i="1"/>
  <c r="AS20" i="1"/>
  <c r="AR20" i="1"/>
  <c r="AV20" i="1"/>
  <c r="AW20" i="1"/>
  <c r="AS19" i="1"/>
  <c r="AR19" i="1" s="1"/>
  <c r="AU19" i="1"/>
  <c r="AV19" i="1"/>
  <c r="AW19" i="1"/>
  <c r="AS18" i="1"/>
  <c r="AU18" i="1"/>
  <c r="AV18" i="1"/>
  <c r="AW18" i="1"/>
  <c r="AS17" i="1"/>
  <c r="AT17" i="1"/>
  <c r="AU17" i="1"/>
  <c r="AR17" i="1" s="1"/>
  <c r="AV17" i="1"/>
  <c r="AW17" i="1"/>
  <c r="AS16" i="1"/>
  <c r="AU16" i="1"/>
  <c r="AV16" i="1"/>
  <c r="AW16" i="1"/>
  <c r="AS15" i="1"/>
  <c r="AU15" i="1"/>
  <c r="AV15" i="1"/>
  <c r="AR15" i="1" s="1"/>
  <c r="AW15" i="1"/>
  <c r="K11" i="1"/>
  <c r="AD11" i="1" s="1"/>
  <c r="AN11" i="1" s="1"/>
  <c r="AM11" i="1" s="1" a="1"/>
  <c r="AM11" i="1" s="1"/>
  <c r="AQ11" i="1" s="1"/>
  <c r="R11" i="1" l="1"/>
  <c r="U11" i="1"/>
  <c r="Q11" i="1"/>
  <c r="P11" i="1" s="1"/>
  <c r="P33" i="1"/>
  <c r="AS11" i="1"/>
  <c r="AR11" i="1" s="1"/>
  <c r="AT11" i="1"/>
  <c r="AU11" i="1"/>
  <c r="AV11" i="1"/>
  <c r="AW11" i="1"/>
  <c r="J10" i="1"/>
  <c r="L10" i="1" s="1"/>
  <c r="AO10" i="1"/>
  <c r="AI10" i="1"/>
  <c r="Z10" i="1"/>
  <c r="K10" i="1"/>
  <c r="N10" i="1"/>
  <c r="O10" i="1"/>
  <c r="AD10" i="1" l="1"/>
  <c r="AN10" i="1" s="1"/>
  <c r="AM10" i="1" s="1" a="1"/>
  <c r="AM10" i="1" s="1"/>
  <c r="AQ10" i="1" s="1"/>
  <c r="AS10" i="1" s="1"/>
  <c r="Q10" i="1"/>
  <c r="U10" i="1"/>
  <c r="T10" i="1"/>
  <c r="S10" i="1"/>
  <c r="P10" i="1" s="1"/>
  <c r="R10" i="1"/>
  <c r="AV10" i="1"/>
  <c r="AT10" i="1"/>
  <c r="AP10" i="1"/>
  <c r="AU10" i="1" l="1"/>
  <c r="AR10" i="1" s="1"/>
  <c r="AW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<sst xmlns="http://schemas.openxmlformats.org/spreadsheetml/2006/main" count="939" uniqueCount="488">
  <si>
    <t>MAPA DE RIESGOS INSTITUCIONAL</t>
  </si>
  <si>
    <t>IDENTIFICACIÓN DEL RIESGO</t>
  </si>
  <si>
    <t>Plan de manejo "acciones de mitigación"</t>
  </si>
  <si>
    <t>IMPACTO 1</t>
  </si>
  <si>
    <t>IMPACTO 2</t>
  </si>
  <si>
    <t>IMPACTO 3</t>
  </si>
  <si>
    <t>IMPACTO 4</t>
  </si>
  <si>
    <t>IMPACTO 5</t>
  </si>
  <si>
    <t>Proceso</t>
  </si>
  <si>
    <t>Objetivo del proceso</t>
  </si>
  <si>
    <t xml:space="preserve">Actividad Crítica </t>
  </si>
  <si>
    <t xml:space="preserve">Causa(s) raíz(ces)
Debido a… </t>
  </si>
  <si>
    <t xml:space="preserve">Tipo de Riesgo
</t>
  </si>
  <si>
    <t>Probabilidad</t>
  </si>
  <si>
    <t>Impacto</t>
  </si>
  <si>
    <t>Descripción del control Identificado</t>
  </si>
  <si>
    <t>Tratamiento del riesgo</t>
  </si>
  <si>
    <t>Actividad
(A control o a riesgo)</t>
  </si>
  <si>
    <t>Responsable</t>
  </si>
  <si>
    <t xml:space="preserve">Fecha de inicio </t>
  </si>
  <si>
    <t>Fecha Fin</t>
  </si>
  <si>
    <t>Indicador de cumplimiento de la actividad</t>
  </si>
  <si>
    <t>Reducir el riesgo
Se adoptan medidas para reducir la probabilidad o el impacto del riesgo, o ambos; por lo general conlleva a la implementación de controles.</t>
  </si>
  <si>
    <t>Moderado 60%</t>
  </si>
  <si>
    <t>GESTION AUDITORIAS</t>
  </si>
  <si>
    <t>Dar cumplimiento a las actividades establecidas en la realización de las Auditorías de Gestión teniendo en cuenta la normatividad vigente, procurando la mejora continua en el desempeño institucional.</t>
  </si>
  <si>
    <t>Uso del formato controlado programa de Auditoría IPSE-AU-F09
Realizar las solicitudes de capacitación y establecer el seguimiento a las mismas</t>
  </si>
  <si>
    <t>Líder del Proceso</t>
  </si>
  <si>
    <t>Programa de Auditoría diligenciado</t>
  </si>
  <si>
    <t>Catastrófico 100%</t>
  </si>
  <si>
    <t>Muy baja</t>
  </si>
  <si>
    <t>Leve 20%</t>
  </si>
  <si>
    <t>Descripción del riesgo</t>
  </si>
  <si>
    <t>Frecuencia</t>
  </si>
  <si>
    <t>Tipo</t>
  </si>
  <si>
    <t>Implementación</t>
  </si>
  <si>
    <t>Calificación</t>
  </si>
  <si>
    <t xml:space="preserve">Documentación </t>
  </si>
  <si>
    <t>Evidencia</t>
  </si>
  <si>
    <t>No de control 1</t>
  </si>
  <si>
    <t>No de control 2</t>
  </si>
  <si>
    <t>Probabilidad Risidual final</t>
  </si>
  <si>
    <t>Probabilidad  Residual 1</t>
  </si>
  <si>
    <t>Impacto o Efecto Dañoso</t>
  </si>
  <si>
    <t>Frecuencia Actividad</t>
  </si>
  <si>
    <t xml:space="preserve">Evaluación Zona de Riesgo  Inherente </t>
  </si>
  <si>
    <t>Preventivo</t>
  </si>
  <si>
    <t>Manual</t>
  </si>
  <si>
    <t>CONTROL</t>
  </si>
  <si>
    <t>Detectivo</t>
  </si>
  <si>
    <t>%</t>
  </si>
  <si>
    <t>Automatico</t>
  </si>
  <si>
    <t>FRECUENCIA ACTIVIDAD</t>
  </si>
  <si>
    <t>Baja</t>
  </si>
  <si>
    <t xml:space="preserve">Media </t>
  </si>
  <si>
    <t>Alta</t>
  </si>
  <si>
    <t>Muy Alta</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</si>
  <si>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</si>
  <si>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</si>
  <si>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</si>
  <si>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</si>
  <si>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</si>
  <si>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Menor-40%</t>
  </si>
  <si>
    <t>Mayor 80%</t>
  </si>
  <si>
    <t>Afectación menor a 10 SMLMV .</t>
  </si>
  <si>
    <t>Entre 10 y 50 SMLMV</t>
  </si>
  <si>
    <t>Entre 50 y 100 SMLMV</t>
  </si>
  <si>
    <t>Entre 100 y 500 SMLMV</t>
  </si>
  <si>
    <t>Mayor a 500 SMLMV</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</si>
  <si>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</si>
  <si>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</si>
  <si>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</si>
  <si>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</si>
  <si>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t>
  </si>
  <si>
    <t>Afectacion economica</t>
  </si>
  <si>
    <t>Afectación reputacional</t>
  </si>
  <si>
    <t>IMPACTO</t>
  </si>
  <si>
    <t>Probabilidad Inherente</t>
  </si>
  <si>
    <t>Código</t>
  </si>
  <si>
    <t>Versión</t>
  </si>
  <si>
    <t xml:space="preserve"> IPSE-ME-F06 </t>
  </si>
  <si>
    <t>Fecha:</t>
  </si>
  <si>
    <t>Paginas</t>
  </si>
  <si>
    <t xml:space="preserve"> 2/2</t>
  </si>
  <si>
    <t>Frecuencia actividad</t>
  </si>
  <si>
    <t>Causa (s) inmediata (Consecuencia)</t>
  </si>
  <si>
    <t>Evaluación independiente</t>
  </si>
  <si>
    <t>Indebida planeación de las actibidades. Falta de recursos (TH, tecnologicos y financieros). Desconocimiento tecnico, legal y/0 operativo</t>
  </si>
  <si>
    <t>Baja ejecución del plan anual de auditoria internas</t>
  </si>
  <si>
    <t>Reputacional</t>
  </si>
  <si>
    <t>si</t>
  </si>
  <si>
    <t>Anual</t>
  </si>
  <si>
    <t>El profesional del grupo de control interno trimestralmente realiza seguimiento al indicador de cumplimiento del PAAI y toma las decisiones a que halla lugar.</t>
  </si>
  <si>
    <t>trimestral</t>
  </si>
  <si>
    <t>Matriz de calor</t>
  </si>
  <si>
    <t>GESTION FINANCIERA</t>
  </si>
  <si>
    <t xml:space="preserve">Registrar y analizar los hechos económicos para presentar razonable y oportunamente la información financiera
</t>
  </si>
  <si>
    <t>Gestión de pago con traspaso a pagaduría o endoso</t>
  </si>
  <si>
    <t>Error involuntario en la digitación de la información del pago en la cuenta de un tercero diferente</t>
  </si>
  <si>
    <t>Reclamación del pago de una obligación</t>
  </si>
  <si>
    <t>Económico</t>
  </si>
  <si>
    <t>Posibilidad de afectacion de imagen por una baja ejecución del plan anual de auditoriainternas por una indebida planeación, falta de rtecursdos y desconocimiento tecnico legal y operativo</t>
  </si>
  <si>
    <t>Posibilidad de afectación economica por reclamación  por parte de un tercero afectado</t>
  </si>
  <si>
    <t>El profesional con perfil de tesorero valida la autorización de pago</t>
  </si>
  <si>
    <t>SI</t>
  </si>
  <si>
    <t>Orden de pago</t>
  </si>
  <si>
    <t>El  apoyo administrativo a llevar acabo el proceso de archivo valida la información de autorizacion de pago versus la orden de pago. Para el traspaso de pagaduria aparte de cargar la orden de pago, debe validad el soporte de pago.</t>
  </si>
  <si>
    <t>continua</t>
  </si>
  <si>
    <t>Reporte de SIFF</t>
  </si>
  <si>
    <t>GESTION DE TI</t>
  </si>
  <si>
    <t>Gestionar estratégicamente las necesidades de innovación en tecnología,  seguridad y operatividad que requieran las partes interesadas, con el fin de apoyar  el cumplimiento de los objetivos institucionales en el marco de la estrategia de Gobierno Digital.</t>
  </si>
  <si>
    <t>Por un posible ataque informático, una falla eléctrica, errores de configuración, fallas tecnológicas, errores humanos en la aplicación de procedimientos o vulnerabilidades conocidas o desconocidas en software y hardware.</t>
  </si>
  <si>
    <t>Posibilidad de pérdida reputacional por quejas de grupos de valor y/o sanciones de entes de control debido a pérdida de Integridad , confidencialidad y disponibilidad de la información ,  causados por posible ataque informático, vulnerabilidades conocidas o desconocidas.</t>
  </si>
  <si>
    <t xml:space="preserve"> Riesgos de Gestión de Operación</t>
  </si>
  <si>
    <t>Debido a factores externos o situaciones imprevistas, como fallas en infraestructura tecnológica, interrupciones en el suministro eléctrico, fallos en proveedores de servicios, desastres naturales, errores operativos o limitaciones en la capacidad de respuesta ante contingencias.
Por Inadecuado soporte y mantenimiento de los sistemas de información.
Por Inadecuada gestión en laimplementación o desarrollo de nuevos sistemas de información.</t>
  </si>
  <si>
    <t>Por la ocurrencia de incidentes no relacionados con Ciberseguridad o Seguridad de la Información, que escapan al control de la organización.</t>
  </si>
  <si>
    <t>Posible pérdida reputacional debido a quejas y sanciones de entes de control por la pérdida de disponibilidad o el incumplimiento de los Acuerdos de Niveles de Servicio (ANS) en los servicios y sistemas de información administrados por TSI</t>
  </si>
  <si>
    <t>Posibilidad de perdida reputacional debido a la falta de ejecución de los proyectos tecnológicos definidos en el PETI (Plan Estratégico de las Tecnologías de Información)</t>
  </si>
  <si>
    <t xml:space="preserve"> Economica y reputacional</t>
  </si>
  <si>
    <t>Cada  supervisor  verifica mensualmente el cumplimiento y disponibilidad de los ANS, por cada servicios firmado con el proveedor o contratista,
garantizando su prestación hacia los grupos de valor demanera continua.</t>
  </si>
  <si>
    <t>Matriz ANS
Catalago de Servicios</t>
  </si>
  <si>
    <t>Mensual</t>
  </si>
  <si>
    <t>Matriz ANS
(Servicios detallados por ANS)</t>
  </si>
  <si>
    <t>El Profesional de TI  verifica y Consolida mensualmente el cumplimiento y disponibilidad de los ANS, por cada servicio definidos en el Catalogo de Servicios,
garantizando su prestación hacia los grupos de valor demanera continua.</t>
  </si>
  <si>
    <t>Matriz ANS
(Consolidado de  promedio de Servicios por ANS)</t>
  </si>
  <si>
    <t>Implementar mecanismos de seguimiento y control del PETI, asegurando el cumplimiento de hitos y plazos.</t>
  </si>
  <si>
    <t>PETI</t>
  </si>
  <si>
    <t>Matriz de Seguimientiento 
(Numero de proyectos ejecutados conforme al PETI)</t>
  </si>
  <si>
    <t>Mejorar la gestión de contratación y adquisiciones, reduciendo tiempos administrativos.</t>
  </si>
  <si>
    <t>Manual de Contratación</t>
  </si>
  <si>
    <t>Matriz de Seguimientiento 
(Numero total de proyectos definidos en el PETI)</t>
  </si>
  <si>
    <t>El profesional designado de Seguridad  realizara  alertas  a los lideres funcionales de los sistemas de información, especificando la importancia de mantener los controles de Ciberseguridad y  de Seguridad de la Información.</t>
  </si>
  <si>
    <t>Informe de Ciberseguridad e Incidentes
(Cantidada de ataques  Materializados)</t>
  </si>
  <si>
    <t xml:space="preserve">* El Coordinador de TSI, se encarga de gestionar la adquisición de servicios de soporte de seguridad perimetral y seguridad de la información.
* Revisión del Estado de Ciberseguridad del IPSE
</t>
  </si>
  <si>
    <t>Trimestral</t>
  </si>
  <si>
    <t>Informe de Ciberseguridad e Incidentes
(Cantidada de ataques  Detectados)</t>
  </si>
  <si>
    <t xml:space="preserve">Coordinador TSI
Profesional Especializado  TSI
Profesional Especializado  Ciberseguridad
</t>
  </si>
  <si>
    <t>Tasa de materialización = (Cantidad de ataques materializados/Cantidad de ataques detectados) ×100</t>
  </si>
  <si>
    <t>* Implementación de Herramientas de Monitoreo 24/7
* Alertas Tempranas y Escalamiento Automático
* Gestión de Incidentes y Continuidad del Servicio (Mesa de Servicios y Gestión de Incidentes)
* Definición y Validación Periódica de los ANS</t>
  </si>
  <si>
    <t>Coordinador TSI
Profesional Especializado  TSI
Profesional Especializado  Azure/HCI/Contratista SI</t>
  </si>
  <si>
    <t>Índice de Cumplimiento de Disponibilidad y Gestión de Incidentes (ICDGI)
ICDGI=(P1×Disponibilidad+P2×MTBF+P3×RTO Cumplido+P4×Resoluciٕón de Incidentes dentro de SLA+P5×Interrupciones Maximas)
ICDGIpromedio=(ICDGIServicio 1+ICDGIServicio 2+...+ICDGIServicio n)/nServicios</t>
  </si>
  <si>
    <t>* Definir  Indicadores de Desempeño (KPIs): Establecer métricas como % de avance del PETI, desviación de plazos y costos, impacto en la operación.
* Seguimiento del Presupuesto de TI: Controlar la ejecución presupuestaria y justificar desviaciones.
* Gestión de Riesgos y Cumplimiento
* Plan de Comunicación Interna</t>
  </si>
  <si>
    <t xml:space="preserve">Coordinador TSI
Profesional Especializado  TSI
</t>
  </si>
  <si>
    <t>Índice de Cumplimiento de Ejecución de Proyectos Tecnológicos (ICET)
ICET=(Numero de proyectos ejecutados conforme al PETI/ Numero total de proyectos definidos en el PETI/​ )×100</t>
  </si>
  <si>
    <t>* El Coordinador de TSI Convoca el comité de crisis ,cuando se presente un incidente o evento potencial Ciberseguridad y de seguridad de la información para gestionar de manera efectiva y oportuna los incidentes de segurida.
* El profesional encargado de la Seguridad Perimetal y Seguridad de la Información, monitorea , verifica y gestiona oportunamente,las alarmas de las diferentes herramientas y controles implementados en el IPSE.
* El profesional asignado, valida y aplica parches y acciones necesarias 
* El profesional asigando realizara jornadas de Sensibilización al personal en temas de Ciberseguridad,Seguridad de la Información, Controles y Politicas.
*  Implementación de un Sistema de Gestión de Seguridad de la Información (SGSI): Basado en ISO 27001 
* Implementación de Protección Contra Ataques Cibernéticos</t>
  </si>
  <si>
    <t>Ausencia de mecanismos de monitoreo y evaluación del PETI, o fallas en la articulación entre TI y las áreas estratégicas de la organización.</t>
  </si>
  <si>
    <t>* Procesos administrativos o de contratación demorados.
* Priorización inadecuada o cambios en la planificación estratégica.
* Falta de seguimiento y control en la ejecución de los proyectos.</t>
  </si>
  <si>
    <t>GESTION DE TELEMETRIA Y MONITOREO</t>
  </si>
  <si>
    <t>Generar información oportuna, validada y confiable de prestación del servicio de energía en las ZNI, a través de la disponibilidad de la infraestructura de telemetría y aplicando metodologías documentadas.</t>
  </si>
  <si>
    <t xml:space="preserve">Gestión de recursos financieros para el funcionamiento de los sistemas de telemetría </t>
  </si>
  <si>
    <t xml:space="preserve">Recorte presupuestal que impacta la ejecución de las actividades de funcionamiento del CNM y de los proyectos de la vigencia </t>
  </si>
  <si>
    <t>No se obtendría información sobre la operación de la prestación de energía eléctrica en la ZNI</t>
  </si>
  <si>
    <t>Posibilidad de no contar con la información sobre el estado de prestación del servicio de energía en las ZNI debido a la Insuficiente asignación de recursos para la operación de los sistemas de telemetría</t>
  </si>
  <si>
    <t xml:space="preserve">Funcionamiento de los sistemas de telemetría </t>
  </si>
  <si>
    <t>Falla en la conectividad para el acceso  a la infraestructura operacional del Centro Nacional de Monitoreo</t>
  </si>
  <si>
    <t>Indisponibilidad de la data que afecta la generación de la  información de telemetría</t>
  </si>
  <si>
    <t>Posibilidad de pérdida de la información de Telemetría debido a la falla en la conectividad a la infraestructura operacional</t>
  </si>
  <si>
    <t>1. El Líder del proceso realiza el levantamiento de las necesidades de recursos de funcionamiento y solicita estos al grupo de financiera mediante memorando, una vez al año</t>
  </si>
  <si>
    <t xml:space="preserve">Memorandos, actas y correos electrónicos </t>
  </si>
  <si>
    <t>1. Los supervisores de los contratos mensualmente realizan seguimiento a los contratos a través de actas e informes</t>
  </si>
  <si>
    <t xml:space="preserve">El personal operativo del CNM genera diariamente un reporte de operación de los sistemas de telemetría </t>
  </si>
  <si>
    <t>Reporte diario</t>
  </si>
  <si>
    <t>1. Los profesionales del CNM mediante el reporte diario identifican las fallas y establecen el porque de su ocurrencia mediante llamadas telefónicas</t>
  </si>
  <si>
    <t>El Supervisor del contrato una vez al mes realizara seguimiento a la ejecución del contrato de comunicaciones</t>
  </si>
  <si>
    <t>El Supervisor</t>
  </si>
  <si>
    <t>Acta de Seguimiento al contrato de comunicaciones</t>
  </si>
  <si>
    <t>GESTIÓN DOCUMENTAL</t>
  </si>
  <si>
    <t>Gestionar la documentación institucional a través del Sistema de Gestión Documental, desarrollando eficientemente las actividades de creación, recepción, ubicación, acceso, custodia, trazabilidad, recuperación y preservación de los documentos, cumpliendo la legislación vigente y las normas técnicas correspondientes</t>
  </si>
  <si>
    <t>Cumplimiento de la normatividad archivística vigente.</t>
  </si>
  <si>
    <t>No mantener adecuadamente publicados los intrumentos archivisticos en la pagina de la Entidad.</t>
  </si>
  <si>
    <t>Llamado de atención o sanciones administrativas.</t>
  </si>
  <si>
    <t>Posibilidad de llamado de atención y/o sanción, por no mantener adecuadamente publicados los instrumentos archivisticos de la Entidad.</t>
  </si>
  <si>
    <t>reputacional</t>
  </si>
  <si>
    <t xml:space="preserve">Seguimiento a respuesta de PQRSD asignadas.
</t>
  </si>
  <si>
    <t>Falta de oportunidad y calidad de la información suministrada a los requerimientos formulados por las partes interesadas.</t>
  </si>
  <si>
    <t>Respuesta inoportuna e insuficiente por parte del funcionario o contratista, puede generar acciones juridicas</t>
  </si>
  <si>
    <t>Posibilidad de impacto reputacional a la entidad, debido a la falta de oportunidad y calidad en la respuesta dada al los peticionarios.</t>
  </si>
  <si>
    <t>GESTION DE INFRAESTRUCTURA</t>
  </si>
  <si>
    <t>Suministrar, mantener y salvaguardar los recursos de infraestructura (bienes y servicios) necesarios para el cumplimiento de los objetivos institucionales garantizando la oportunidad y satisfacción de las partes interesadas.</t>
  </si>
  <si>
    <t>Gestión de bienes de consumo y devolutivo</t>
  </si>
  <si>
    <t>Recorte del presupuesto por parte del Ministerio de  Hacienda en el rubro de suministro del Instituto.
Directrices normativas de austeridad del gasto</t>
  </si>
  <si>
    <t>Insuficiente suministro de recursos (Bienes de consumo y devolutivos)  a los servidores públicos de IPSE</t>
  </si>
  <si>
    <t>posibilidad de insuficiente suministro de recursos (Bienes de consumo y devolutivos)  a los servidores públicos de IPSE, por Recorte del presupuesto por parte del Ministerio de  Hacienda en el rubro de suministro del Instituto.</t>
  </si>
  <si>
    <t>Economica</t>
  </si>
  <si>
    <t xml:space="preserve">Aseguramiento de bienes </t>
  </si>
  <si>
    <t xml:space="preserve">Insuficientes recursos para asegurar los bienes del IPSE 
</t>
  </si>
  <si>
    <t>No aseguramiento de los bienes del IPSE</t>
  </si>
  <si>
    <t xml:space="preserve">Posibilidad perdida economica, por el no aseguramiento de bienes de propiedad del IPSE.
</t>
  </si>
  <si>
    <t xml:space="preserve">Control de los Documentos físicos y electrónicos </t>
  </si>
  <si>
    <t>No archivar los documentos
Archivar los documentos de forma inadecuada.</t>
  </si>
  <si>
    <t>Limitada disponibilidad de los documentos físicos y electrónicos de la Entidad.</t>
  </si>
  <si>
    <t xml:space="preserve">Posibilidad de no tener la disponibilidad de la información en el momento que se requiera, por no archivar los documnetos de manera adecuada.
</t>
  </si>
  <si>
    <t>Gestionar los bienes administrativos</t>
  </si>
  <si>
    <t xml:space="preserve">Pérdida, extravio, hurto, robo o declaratoria de bienes faltantes pertenecientes al IPSE </t>
  </si>
  <si>
    <t>Perdida de los bienes administrativos</t>
  </si>
  <si>
    <t xml:space="preserve">Posibilidad de afectación ecominica por perdida y/o hurto de bienes del IPSE. 
</t>
  </si>
  <si>
    <t>El Líder del proceso de Gestión de archivo envia a TIC y a comunicaciones los documentos de los instrumentos archivisticos para que se encunetren publicados en la pagina de la Entidad, cada vez que se requiera.</t>
  </si>
  <si>
    <t>documentado</t>
  </si>
  <si>
    <t>Correo electronico.</t>
  </si>
  <si>
    <t xml:space="preserve">El profesional del área de archivo verifica cada tres meses que los documentos de los Instrumentos Archivísticos estén debidamente publicados en la página web y/o intranet de la Entidad. </t>
  </si>
  <si>
    <t>Link de la pagina Web.</t>
  </si>
  <si>
    <t xml:space="preserve">El tecnico de radicación elabora semanalmente un listado de la correspondencia de PQRSD recibida y se la enviara al lider de procesos de PQRSD.
*Seguimiento al trámite de respuesta,  y control de cumplimiento de términos  ubicando los responsables y jefes inmediatos.   
* Informes al comité de Dirección Trimestral. </t>
  </si>
  <si>
    <t>documental</t>
  </si>
  <si>
    <t>Reporte enviado por el tecnico de correspondencia</t>
  </si>
  <si>
    <t>El profesional del área de PQRSD alimenta y revisa las bases de datos y envia alertas semanales a los lideres de área y responsables de las respuesta de PQRSD pendientes.</t>
  </si>
  <si>
    <t>Correo electronico</t>
  </si>
  <si>
    <t xml:space="preserve">El lider consolida los requerimientos o necesidades de recursos para las areas de la entidad en el Plan anual de Adquisiciones PAA. </t>
  </si>
  <si>
    <t>El formato de plan de adquisiones</t>
  </si>
  <si>
    <t xml:space="preserve">La Cordinación de la actualización de los requerimientos de las areas de la entidad en el Plan anual de Adquisiciones PAA. </t>
  </si>
  <si>
    <t>registro en el Secop y/o formato de actualización de requerimiento)</t>
  </si>
  <si>
    <t>El lider del área envia memorial al supervisor del contrato de seguros, solicitando el aseguramientos de los nuevos bienes que ingrasan al almacen, los cuales no estan relacionados en los bienes asegurados anteriormente.</t>
  </si>
  <si>
    <t>Memorial de requerimiento al supervisor de contratos de seguros</t>
  </si>
  <si>
    <t>EL supervisor del contrato de seguros remitira a la aseguradora el memorando o correo (solicitando la inclusion de aseguramiento de los nuevos bienes en la poliza vigente)</t>
  </si>
  <si>
    <t>Correo o memorando</t>
  </si>
  <si>
    <t>El lider del área de archivistica eleborara y enviara al área de TIC una publicación trimestral, en la cual señalara la importancia y obligatoriaedad de que los documentos se encuentren debidamente archivados en su respectivo espediente.</t>
  </si>
  <si>
    <t>relación entregada por el área de TIC.</t>
  </si>
  <si>
    <t>El profesional del área realiza la asigancion de los bienes de acuerdo a los formatos de solicitud de los funcionarios del IPSE</t>
  </si>
  <si>
    <t>Informe de de bienes asignados a los funcionarios (reporte de cartera por funcionarios)</t>
  </si>
  <si>
    <t>El profesional realiza un invetario aletorio de los bienes asigandos a los funcionarios.
 Control de prestamos internos</t>
  </si>
  <si>
    <t>Informe de la muestra aleatoria</t>
  </si>
  <si>
    <t>La supervisora o lider del contrato verifica que los bienes adquieridos en el periodo hayan quedado incluidos en la poliza.</t>
  </si>
  <si>
    <t>Líder Proceso Gestión de Infraestructura</t>
  </si>
  <si>
    <t>numero de bienes adquiridos en el periodo/numero de bienes aseguradoe en el periodo</t>
  </si>
  <si>
    <t>El profesional realizara un invetario fisicio general de todos los bienes de la entidad entre los meses de octubre a diciembre del año 2025.</t>
  </si>
  <si>
    <t>GESTIÓN DE PROYECTOS</t>
  </si>
  <si>
    <t>Estructurar, viabilizar y promocionar proyectos que permitan entregar soluciones energéticas sostenibles y eficientes a las comunidades de las ZNI. (Zonas …)</t>
  </si>
  <si>
    <t>Gestión de proyectos en la ZNI</t>
  </si>
  <si>
    <t xml:space="preserve">Insuficientes recursos asignados para el cumplimiento de la estructuración, viabilización y promoción de proyectos.
Política gubernamental restrictiva </t>
  </si>
  <si>
    <t>Afectación de la imagen Institucional.</t>
  </si>
  <si>
    <t>Posibilidad de incumplimiento de  las metas institucionales y sectoriales causando afectación en la imagen institucional de la Entidad.</t>
  </si>
  <si>
    <t>Impacto reputacional</t>
  </si>
  <si>
    <t xml:space="preserve">Estructurar, viabilizar y promocionar proyectos que permitan entregar soluciones energéticas sostenibles y eficientes a las comunidades de las ZNI. </t>
  </si>
  <si>
    <t xml:space="preserve">Insuficiente coordinación Institucional en el cruce de información de proyectos
Carencia de un sistema de información para proyectos a nivel sectorial
</t>
  </si>
  <si>
    <t>Asignación ineficiente de  recursos de inversión.
Deficiencia en el flujo de información.
Reprocesos administrativos y operativos.</t>
  </si>
  <si>
    <t>Estructuración de proyectos energéticos a comunidades o usuarios que se encuentran incluidos en otros proyectos.</t>
  </si>
  <si>
    <t>Impacto económico</t>
  </si>
  <si>
    <t>Estructuración, viabilización y promoción de los proyectos.</t>
  </si>
  <si>
    <t>Falencias en los proyectos estructurados y/o en los soportes normativos para su viabilización.
Desactualización de la base de datos interna sobre proyectos viabilizados, estructurados y promovidos.
Bajo presupuesto para inversión de personal interdisciplinario de apoyo para el proceso, así como de herramientas tecnológicas.</t>
  </si>
  <si>
    <t>Subutilización de recursos
Aumento de salida No Conforme Incumplimiento de metas.
Disminución en la eficiencia del proceso.</t>
  </si>
  <si>
    <t>Retrasos y reprocesos en la estructuración, viabilización y promoción de los proyectos.</t>
  </si>
  <si>
    <t xml:space="preserve">El profesional líder del proceso hace la supervisión y seguimiento de contratos y convenios de caracterización y estructuración de proyectos </t>
  </si>
  <si>
    <t>Continua</t>
  </si>
  <si>
    <t>Informes de seguimiento</t>
  </si>
  <si>
    <t>El profesional líder del proceso identifica las posibles fuentes de financiación. 
El profesional líder del proceso gestiona los recursos ante Ministerio de Hacienda y Ministerio de Minas y Energía u otras entidades de orden nacional.
El profesional líder del proceso gestiona los recursos de cooperación internacional.</t>
  </si>
  <si>
    <t>Soporte mesas de trabajo con los diferentes actores de financiación</t>
  </si>
  <si>
    <t>El equipo responsable del proceso mantiene actualizada la base de datos de usuarios de acuerdo con los reportes que se gestionen con las demás entidades e internamente.</t>
  </si>
  <si>
    <t>Base de datos de usuarios</t>
  </si>
  <si>
    <t xml:space="preserve">El equipo líder del proceso actualiza la base de datos de usuarios y relaciona que ya cuenta con el servicio
El equipo líder del proceso ajusta el número de usuarios y características del proyecto. </t>
  </si>
  <si>
    <t>El equipo responsable del proceso mantiene actualizada la base de datos de proyectos estructurados, viabilizados y promocionados</t>
  </si>
  <si>
    <t>Base de datos de proyectos.</t>
  </si>
  <si>
    <t>El equipo líder del proceso define un equipo de apoyo interdisciplinario según el proyecto. 
El equipo líder del proceso ajusta y hace una divulgación efectiva de requisitos para estructuración  y/o presentación de proyectos.
El equipo líder del proceso hace una planeación interna en la obtención de los recursos necesarios para el proceso.</t>
  </si>
  <si>
    <t>El profesional líder del proceso debe revisar y ajustar las metas frente al presupuesto previamente aprobado por los diferentes actores.
El profesional líder debe identificar las convocatorias nacionales e internacionales.</t>
  </si>
  <si>
    <t>Subdirector de Planificación Energética</t>
  </si>
  <si>
    <t>#. De actividades programadas/ # De actividades realizadas</t>
  </si>
  <si>
    <t>El equipo líder debe gestionar la base de datos para compartir información de proyectos.
El equipo líder debe mantener la información actualizada y de fácil acceso sobre los proyectos que han sido estructurados, viabilizados y promovidos.</t>
  </si>
  <si>
    <t>Equipo de la Subdirección de Planificación Energética</t>
  </si>
  <si>
    <t># Total de usuarios de la base de datos/no. Total de usuarios final</t>
  </si>
  <si>
    <t>El equipo líder del proceso debe mantener las estrategias de divulgación efectivas de los requisitos de proyectos.
El equipo líder del proceso debe hacer la estructuración de proyecto para fortalecer el equipo del proceso de Gestión de Proyectos.
El equipo líder del proceso debe mantener una comunicación directa y oportuna con las demás áreas del Instituto cuando se requiera.</t>
  </si>
  <si>
    <t># Proyectos devueltos/ # Proyectos Presentados</t>
  </si>
  <si>
    <t>Representar  al  IPSE  en  los  asuntos  judiciales  y  extrajudiciales  a  través  de  asistencia  jurídica  especializada,  proveer  por  la  prevención  del  daño  antijurídico  y  asesorar al Instituto en la aplicación de la normatividad vigente.</t>
  </si>
  <si>
    <t>Provisión Contable</t>
  </si>
  <si>
    <t xml:space="preserve">Deficiencias en el cálculo del pasivo contingente y la provisión correspondiente al año en curso por falta de metodología o desconocimiento de las personas que lo elaboran.
Ejecución inoportuna de los procesos de pago por condenas, pagos de sentencias, acción de repetición y procesos disciplinarios fiscales o penales, debido a la inadecuada defensa institucional y la  no asignación de los recursos.
</t>
  </si>
  <si>
    <t>Multa o sanción</t>
  </si>
  <si>
    <t>Posibilidad de sanción debido a deficiencia en el cálculo del pasivo contingente y la provisión contable.</t>
  </si>
  <si>
    <t>Operativo</t>
  </si>
  <si>
    <t>Representar  al  IPSE  en  los  asuntos  judiciales  y  extrajudiciales  a  través  de  asistencia  jurídica  especializada,  proveer  por  la  prevención  del  daño  antijurídico  y  asesorar al  Instituto en la aplicación de la normatividad vigente.</t>
  </si>
  <si>
    <t>Contratación Personal no idoneo</t>
  </si>
  <si>
    <t xml:space="preserve">Falta de capacitaciones en temas técnicos  y jurídicos necesarios para la eficaz y oportuna Representación judicial
Dificultades para realizar el seguimiento a  los procesos y actuaciones judiciales </t>
  </si>
  <si>
    <t>Posibilidad de afectación reputacional y económica, por decisiones erradas, procesos penales, fiscales, judiciales o disciplinarios, debido a la emisión de conceptos equivocados.</t>
  </si>
  <si>
    <t>Emitir conceptos o actos administrativos</t>
  </si>
  <si>
    <t>Emitir conceptos contrarios a la norma</t>
  </si>
  <si>
    <t>Posibles demanda, investigacion disciplinaria</t>
  </si>
  <si>
    <t>Posiblidad de demanda o investigación debido a la emisión de conceptos contrarios a la norma.</t>
  </si>
  <si>
    <t>Económico o reputacional</t>
  </si>
  <si>
    <t>El Jefe del area en coordinación con el profesional encargado del proceso, verifica la actualizacion de la informacion contable en el aplicativo EKOGUI Por lo menos una vez cada semestre</t>
  </si>
  <si>
    <t>Pantallazo</t>
  </si>
  <si>
    <t>El Profesional a cargo del area elabora memorando dirijido a contabilidad con la provión contable actualiazada, dos veces al año</t>
  </si>
  <si>
    <t>Memorando</t>
  </si>
  <si>
    <t>El Lider del area  en coordinación con el profesional encargado, verificada el cumplimiento de requisitos, mediante estudios previos</t>
  </si>
  <si>
    <t>estudios previos y sus anexos</t>
  </si>
  <si>
    <t>1. El Jefe de la Oficina realiza la correspondiente solicitud de capacitacion para el personal a su cargo.
2. Reuniones de seguimiento a los procesos judiciales</t>
  </si>
  <si>
    <t>*Actas de Reunión de Seguimiento</t>
  </si>
  <si>
    <t>El lider del area,asigna la solicitud por el aplicativo de ORFEO o por correo electrónico al funcionario correspondiente de acuerdo a la necesidad.
Los profesionales de la Oficina Jurídica, revisan las páginas de actualización jurídica para la verificación y actualización de normas.</t>
  </si>
  <si>
    <t>Correo o radicado ORFEO</t>
  </si>
  <si>
    <t xml:space="preserve">*  El lider del area realiza una revisión de las solicitudes de actos administrativos y conceptos jurídicos a través del sistema ORFEO, semestralmente. 
*  El lider del area envia un reporte a los procesos involucrados para la debida corrección del acto administrativo                                                                                                                                     </t>
  </si>
  <si>
    <t xml:space="preserve">*Reporte generado por  Sistema Único de Información litigiosa del Estado. Base datos </t>
  </si>
  <si>
    <t>Aceptar el riesgo
Despues de realizar un análisis y determinar los niveles de riesgo, se determina asumir el mismo conociendo los efectos de su posible materialización.</t>
  </si>
  <si>
    <t>Aceptar el riesgo
Despues de realizar un analisis y determinar los niveles de riesgo, se determina asumir el mismo conociendo los efectos de su posible materialización.</t>
  </si>
  <si>
    <t>SUPERVISIÓN INTERVENTORÍA Y SEGUIMIENTO</t>
  </si>
  <si>
    <t>Realizar supervisión, interventoría o seguimiento a los proyectos relacionados con infraestructura energética o de prestación del servicio de energía eléctrica verificando que las obligaciones contractuales se cumplan.</t>
  </si>
  <si>
    <t>Implementar proyectos energéticos sostenibles</t>
  </si>
  <si>
    <t xml:space="preserve">
Documento de implementacion sin el 100% de los requisitos. Cambio en las especificaciones tecnicas por actualización de tecnologias.
</t>
  </si>
  <si>
    <t>Afectacion en los plazos de ejecución del proyecto. Incumplimiento de los compromisos contractuales pactados entre la Entidad y el Contratista</t>
  </si>
  <si>
    <t>Posibilidad de afectación en los plazos de ejecución del proyecto e incumplimiento de los compromisos contractuales pactados por documentación tecnica de los proyectos de implementacion sin el 100% de los requisitos y por posibles cambios de las caracteristicas tecnicas de los equipos y materiales a instalar.</t>
  </si>
  <si>
    <t>Economico</t>
  </si>
  <si>
    <t xml:space="preserve"> Seguimiento a los proyectos</t>
  </si>
  <si>
    <t xml:space="preserve">*Baja capacidad de ejecución tecnica y financiera del contratista. 
*Dificultades tecnicas, sociales y ambientales  presentadas durante la ejecución del contratro. </t>
  </si>
  <si>
    <t>*Atrazos en la ejeccucion de la obra,
*posibles adiciones presupuestales
*Incumplimiento a los procedimientos internos y a  la normatividad vigente.</t>
  </si>
  <si>
    <t>Posibles atrazos en la ejecucion de la obra y adicionesd presupuestales por baja capacidad de ejecución tecnica y financiera del contratista y dificulatdes tecnicas, sociales y ambientales presentadas durente la ejecucion del proyecto.</t>
  </si>
  <si>
    <t>Recepción de bienes, servicios u obras</t>
  </si>
  <si>
    <t xml:space="preserve">
*Bienes instalados no cumplan con las caracteristicas tecnicas solicitadas en el contrato.</t>
  </si>
  <si>
    <t>Inadecuada ordenación del gasto</t>
  </si>
  <si>
    <t>*Posibilidad de autorización de pagos de bienes, servicios u obras contratadas, sin cumplir las condiciones contractuales y/o condiciones de calidad y/o cantidad que afecten a la Entidad.</t>
  </si>
  <si>
    <t>Entrega de la infraestructura instalada para administración, mantenimiento y gestion  comercial</t>
  </si>
  <si>
    <t>* Al termino de terminación de la obra no contar con quien realice las actividades de AMGC</t>
  </si>
  <si>
    <t>Impacto social, requerimientos por parte de la comunidadeds, investigaciones por psarte de los entesd de control</t>
  </si>
  <si>
    <t>Posibilidad de impacto social al no contar con la prestación del servicio de energia e investigaciones por parte de los organismos de control  debido a no contar con un operador encargado de la AMGC</t>
  </si>
  <si>
    <t>El profesional del area cada vez que se recibe un proyecto realiza una revisión documental basado en una lista de chequeo de los requisitos que debe cumplir cada proyecto y se realiza mesa de trabajo con el equipo tecnico de la subdireción de planificacion</t>
  </si>
  <si>
    <t>preventivo</t>
  </si>
  <si>
    <t>si-actas de reunion y lista de chequeo</t>
  </si>
  <si>
    <t>El supervisor del contrato recibe cronograma de actividades y plan de trabajo  del proyecto</t>
  </si>
  <si>
    <t>continuo</t>
  </si>
  <si>
    <t>El supervisor del contrato realiza una verificacion documental de las actividades contratadas</t>
  </si>
  <si>
    <t>El supervisor del contrato al inicio de la obra solicita a juridica adelantar proceso licitatorio para la selecion del operador de AMGC</t>
  </si>
  <si>
    <t>El supervisor del contrato mediante acta solicita ajustes al estructutrador del proyecto</t>
  </si>
  <si>
    <t>si-  actas de reuniones</t>
  </si>
  <si>
    <t>*El supervisor del contrato coordina reuniones tecnicas quincenales con los contratistas e interventorias para el analisis integral del proyecto.</t>
  </si>
  <si>
    <t>*El supervisor del contrato coordina visita a campo para realizar verificacion tecnica de los bienes instalados.</t>
  </si>
  <si>
    <t>si-  Visita obra</t>
  </si>
  <si>
    <t xml:space="preserve">El supervisor realiza seguimiento mensual al cronograma crontratual para la adjudicación </t>
  </si>
  <si>
    <t>si-  publicacion secop II</t>
  </si>
  <si>
    <t>El equipo evaluador tecnico recibe las observaciones presentadas por posibles oferentes</t>
  </si>
  <si>
    <t>Profesional tecnico</t>
  </si>
  <si>
    <t>Respuestas observaciones procesos de licitación</t>
  </si>
  <si>
    <t>*El Supervisor del proyecto envia comunicaciones escritas con copia  a las aseguradora alertando posibles incumplimientos.
*Adelantar proceso ante posible incumplimiento.</t>
  </si>
  <si>
    <t>Supervisor</t>
  </si>
  <si>
    <t>*Comunicación oficial enviada
*documento interno solicitud oficina juridica</t>
  </si>
  <si>
    <t>*El Supervisor del proyecto envia comunicaciones escritas con copia  alas aseguradora alertando posibles incumplimientos.
*Adelantar proceso ante posible incumplimiento.</t>
  </si>
  <si>
    <t xml:space="preserve">*Comunicación ajustes a pendientes
</t>
  </si>
  <si>
    <t xml:space="preserve">*Acercamiento tecnico con el operador selecionado </t>
  </si>
  <si>
    <t xml:space="preserve">*acta
</t>
  </si>
  <si>
    <t>GESTIÓN  DE SEGURIDAD  SALUD EN EL TRABAJO &amp; BIENESTAR SOCIAL</t>
  </si>
  <si>
    <t>Promover la Salud y Seguridad de los Servidores Públicos y las partes interesadas del IPSE, previniendo y controlando los factores de riesgos y peligros asociados al trabajo mediante las actividades planeadas
y desarrolladas en el Sistema de Gestión de Seguridad y Salud en el Trabajo y Bienestar Social, para el fortalecimiento del clima organizacional.</t>
  </si>
  <si>
    <t xml:space="preserve"> Ejecucion del plan de bienestar</t>
  </si>
  <si>
    <t>Incumplimiento del proveedor, falta de comunicación, desinteres de los funcionarios</t>
  </si>
  <si>
    <t>Deterioro del clima organizacional e incumplimiento normativo</t>
  </si>
  <si>
    <t>Posibilidad de deterioro del clima organizacional por incumplimiento normativo debido a la  falta de comunicación, desinteres de los funcionarios o incumplimiento del proveedor.</t>
  </si>
  <si>
    <t>El profesional del area realiza un cronograma mensual con las actividades que se ejecutaran en el plan de bienestar</t>
  </si>
  <si>
    <t>mensual</t>
  </si>
  <si>
    <t>La Coordinadora de TH mensualmente mediante lista de chequeo verifica que las actividades programadas se hayan realizados de acuerdo con lo programado.</t>
  </si>
  <si>
    <t>La Coordinadora de TH realiza un seguimiento trimestral de la correcta ejecución del plan de bienestar</t>
  </si>
  <si>
    <t>Coordinacion TH</t>
  </si>
  <si>
    <t>evidencia seguimiento programa de bienestar</t>
  </si>
  <si>
    <t>GESTION DE CONTRATACION</t>
  </si>
  <si>
    <t>Realizar el proceso de contratación de manera eficaz, eficiente y efectiva, en armonía con los objetivos institucionales y las normas legales vigentes para coadyuvar en el cumplimiento de la misión institucional</t>
  </si>
  <si>
    <t xml:space="preserve">Gestión de la contratación de bienes y servicios </t>
  </si>
  <si>
    <t>Falta de claridad en los estudio previos a contratar y el alcance de los mismos</t>
  </si>
  <si>
    <t>No suplir la necesidad reportada por la entidad</t>
  </si>
  <si>
    <t>Posibilidad de no suplir la necesidad requerida por la entidad debido a la falta de claridad y alcance en los estudios previos.</t>
  </si>
  <si>
    <t>Legalización de los contratos para inicio de ejecución</t>
  </si>
  <si>
    <t>No suplir la necesidad reportada por la entidad y se avoca sanciones disciplinarias.</t>
  </si>
  <si>
    <t>El coordinador actualiza permanentemente los procedimiento y formatos controlados para la gestión contractual.</t>
  </si>
  <si>
    <t>El profesional que adelanta el proceso debera verificar la ista de chequeo para legalización del contrato.</t>
  </si>
  <si>
    <t>El profesional asignado al proceso contractual, efectua una revisión a los Estudios Previos desde el componente juridico atendiendo los procedimientos establecidos</t>
  </si>
  <si>
    <t>El coordinador del grupo realiza semanalmente una validación de los contratos suscritos  para determinar su legaliuzación e inicio de ejecución.</t>
  </si>
  <si>
    <t>GESTION DE TALENTO HUMANO</t>
  </si>
  <si>
    <t>Gestionar las actividades requeridas para la permanencia, compensación y
desarrollo del talento humano desde su vinculación hasta su retiro, seleccionando al
personal de acuerdo con sus competencias y buscando mejorarlas para lograr el
cumplimiento de los objetivos institucionales.</t>
  </si>
  <si>
    <t>Gestion de viáticos y gastos de desplazamiento</t>
  </si>
  <si>
    <t>Solicitud de comisiones fuera de los tiempo establecidos 
No dar el correcto uso al formato parametrizado para las solicitudes de comisiones (adición, prorroga, etc., de los contratos)</t>
  </si>
  <si>
    <t>No pago de viaticos</t>
  </si>
  <si>
    <t>Posibilidad de no pago de viaticos por no cumplimiento de los requisitos establecidos</t>
  </si>
  <si>
    <t>Compra de tiquetes aereos</t>
  </si>
  <si>
    <t>Compra de tiquetes sin autorización previa</t>
  </si>
  <si>
    <t>Detrimento de patrimonio de la entidad</t>
  </si>
  <si>
    <t xml:space="preserve">Posibilidad de efecto dañosode recursos publicos por adquirir tiquetes aereos sin autoriozación previa </t>
  </si>
  <si>
    <t>El tecnico lider del proceso realiza campañas de sensibilización por lo menos una vez cada trrimestre</t>
  </si>
  <si>
    <t>Prersentación</t>
  </si>
  <si>
    <t>El tecnico del proceso recibe una solicitud de compra de tiquete de las diferentes areas, verifica que la solicitud tenga las firmas correspondientes</t>
  </si>
  <si>
    <t xml:space="preserve">
El Tecnico del proceso valida  los valores, correspondientes a: justificación, objeto, escala, número de días, valor de viáticos, valor de otros gastos. para posterior verificacion y aprobación con la firma del / la coordinador/a de Talento Humano. 
</t>
  </si>
  <si>
    <t>si- formatos solicitud</t>
  </si>
  <si>
    <t>El Tecnico del proceso validad con el formato que el itinerario corresponda con el destino y dias solñicitados.</t>
  </si>
  <si>
    <t>Continuo</t>
  </si>
  <si>
    <t xml:space="preserve">El tecnico continuamente ingresa los datos a la base de comisioness para validar que la liquidación se encuentre correcta, ademas revisa y compara el soporte generado por SIIF Nación con el formato de sollicitud de comisión o desplazamiento, verificando que los valores correspondientes al pago de la comisión sean correctos. </t>
  </si>
  <si>
    <t>Técnico Administrativo Código 3124 Grado 16</t>
  </si>
  <si>
    <t>Comisiones de servicio o desplazamiento debidamente diligenciadas y pagadas. Base de comisiones</t>
  </si>
  <si>
    <t xml:space="preserve">El supervisor del contrato mensualmente revisa la relación de consumo remitida por la agencia de viajes. </t>
  </si>
  <si>
    <t>Soportes revision</t>
  </si>
  <si>
    <t>Promover la Salud y Seguridad en el ambiente laboral de los Servidores Públicos y las partes interesadas del IPSE, previniendo y controlando los factores de riesgos y peligros asociados al trabajo mediante las actividades planeadas y desarrolladas en el Sistema de Gestión de Seguridad y Salud en el Trabajo SG-SST.</t>
  </si>
  <si>
    <t>Implementación y seguimiento del sistema de gestión de seguridad y salud en el trabajo SG-SST.</t>
  </si>
  <si>
    <t>Falta de gestión y seguimiento a las actividades establecidas dentro del plan de trabajo del SG-SST, provocando la ausencia de herramientas para la prevención de accidentes de trabajo y enfermedades laborales.</t>
  </si>
  <si>
    <t>Falta de seguimiento a los cumplimiento normativos referentes al SG-SST generando incumplimiento de la normatividad legal vigente nacional, desencadenando en posibles accidentes de trabajo o enfermedades laborales.</t>
  </si>
  <si>
    <t>Posibilidad de multas económicas y/o reputacionales por incumplimiento al implementación y seguimiento del SG-SST.</t>
  </si>
  <si>
    <t>Impacto Económico y/o reputacional.</t>
  </si>
  <si>
    <t>Falta de seguimiento frente a las obligaciones en SST de nuevos contratos,  así como la respuesta inoportuna o fuera de los tiempos de los conceptos de SST para las contrataciones de los proyectos energéticos, debido a la cantidad de seguimientos que se deben realizar vs la cantidad de profesionales en SST asignadas para dicha actividad. (1 persona)</t>
  </si>
  <si>
    <t>Incumplimiento de la normatividad legal vigente desencadenando accidentes de trabajo leves, severos y mortales.</t>
  </si>
  <si>
    <t>Posibilidad de multas económicas y/o reputacionales por incumplimiento del Decreto 1072 2015 ARTÍCULO 2.2.4.6.28. y demás normatividad legal vigente.</t>
  </si>
  <si>
    <t>El profesional SST establece el plan de trabajo con actividades relacionadas al cumplimiento del SG-SST.</t>
  </si>
  <si>
    <t>Si</t>
  </si>
  <si>
    <t>Plan de trabajo SG-SST revisado y firmado.</t>
  </si>
  <si>
    <t xml:space="preserve">La entidad contrato con Zona Medica los servicios de la profesional de SST para seguimiento de los contratos. </t>
  </si>
  <si>
    <t xml:space="preserve">Listas de chequeo con las obligaciones en SST para cada uno de los contratistas.
Memorando de los conceptos de SST solicitados o en seguimiento con el % de cumplimiento frente a las obligaciones de SST </t>
  </si>
  <si>
    <t>* El profesional especializado SST, genera informe trimestral de gestión dando seguimiento al porcentaje de cumplimiento frente al SG-SST.
* Realizar la Auditoría Interna del SGSST.
* Presentar a la Dirección los resultados del SG-SST de la vigencia anterior.
* Realizar la medición de Indicadores del SGSST.</t>
  </si>
  <si>
    <t>Informes Trimestrales</t>
  </si>
  <si>
    <t xml:space="preserve">*El contratista de Zona Médica Profesional en SST, realiza informes trimestrales con la gestión de seguimiento y cumplimiento frente a las obligaciones de SST de cada uno de los contratistas, estos informes se realizan para 4 dependencias: Dirección General, Secretaria General, Subdirección de Contratos y Seguimientos y Subdirección de Planificación Energética.                         </t>
  </si>
  <si>
    <t xml:space="preserve">SI </t>
  </si>
  <si>
    <t>* Seguimiento a la normatividad legal vigente aplicable.
* Seguimiento al plan de trabajo establecido para la gestión del SG-SST.
* Realización de actividades enforcadas en la prevención de accidentes de trabajo y enfermedades laborales.</t>
  </si>
  <si>
    <t>Profesional Especializado</t>
  </si>
  <si>
    <t>No de actividades ejecutadas/ Total de actividades programadas</t>
  </si>
  <si>
    <t>*Informes de SGSST trimestrales a las áreas correspondientes con los contratos en ejecución de acuerdo a la modalidad.
*Diligenciamiento de las Listas de Chequeo y cumplimiento  de SGSST.
*Revisión de expedientes de los contratos en lo referente al SGSST
*Revisión de Informes remitidos por los contratistas en los componentes del SGSSST. 
*Retroalimentación a los supervisores contratistas a través de memorandos con las solicitudes de obligaciones contractuales.</t>
  </si>
  <si>
    <t>Contratista Zona Médica</t>
  </si>
  <si>
    <t>No de Contratos con Seguimiento/ No de Contratos Vigentes</t>
  </si>
  <si>
    <t>CONTROL 1 - PREVENTIVO</t>
  </si>
  <si>
    <t>CONTROL 2 - DETECTIVO</t>
  </si>
  <si>
    <t>Zona de Riesgo Final</t>
  </si>
  <si>
    <t>GESTIÓN JUDICIAL</t>
  </si>
  <si>
    <t>El coordinador del grupo de control interno anualmnete planea las evaluaciones, seguimientos y las auditorias basadas en rissgos y según disponibilidad de los recursos</t>
  </si>
  <si>
    <t>PLANEACION INSTITUCIONAL</t>
  </si>
  <si>
    <t>Establecer los lineamientos de la planificación institucional a partir del Plan Nacional de Desarrollo y el Plan Sectorial, para dar cumplimiento a la misión, visión y objetivos de la entidad, siguiendo las directrices del Modelo Integrado de Planeación y
Gestión, orientado en la programación y el seguimiento de la ejecución del presupuesto.</t>
  </si>
  <si>
    <t xml:space="preserve">Definición de lineamientos para la planeación institucional </t>
  </si>
  <si>
    <t>Seguimiento a los proyectos de inversión</t>
  </si>
  <si>
    <t>GESTIÓN DE MEJORAMIENTO</t>
  </si>
  <si>
    <t xml:space="preserve">
1.- Retrasos en establecer acciones de mejora
2.- No contar con la información veraz del desempeño de los procesos</t>
  </si>
  <si>
    <t>Sanciones por parte de los entes de control</t>
  </si>
  <si>
    <t>Incumplimiento de los requisitos normativos en materia de planeación pública por parte del equipo que participa en el proceso de planeación</t>
  </si>
  <si>
    <t>Posibilidad de afectacion economica por sanciones por parte de los entes de control debido a incumplimiento de los requisitos normativos en materia de planeación por desconocimiento de la normatividad.</t>
  </si>
  <si>
    <t>El lider de planeacion institucional  siguiento el proceso de gestión normativa, revisa y actualiza la normatividad aplicable al proceso de planeación institucional por lo menos una vez cada semestre</t>
  </si>
  <si>
    <t>El lider de planeación Institucional debe verificar que en la etapa de analisis de contexto se revise la normatividad legal aplicable.</t>
  </si>
  <si>
    <t>Desarrollar los lineamientos metodologicos para la formulación. Evaluacion previa, registro programación , ejecucion y seguimiento de los proyectos de inversión</t>
  </si>
  <si>
    <t>Extemporaneidad en el reporte de seguimiento</t>
  </si>
  <si>
    <t>Multas y sanciones de organos de control</t>
  </si>
  <si>
    <t>Posibilidad de afectacion economica por multas y/o sanciones de organos de control, debido a la extemporaneidad en el reporte de seguimiento a los proyectos de inversión con la calidad y oportunidad requerida</t>
  </si>
  <si>
    <t>El lider del area de planeación al inicio del año envia los lineamientos de cierre e inicio de vigencia para las especificaciones del seguimiento y tiempo de reportres</t>
  </si>
  <si>
    <t>Los profesionales de proyectos envian correos con los lineamientos y fechas para el reporte de los seguimientos mensuales y si se recibe la información a tiempo se realiza la retroalimentación.</t>
  </si>
  <si>
    <t xml:space="preserve">Los profesionales de proyectos elaboran matriz modelo para seguimiento en tiempo real de la ejecucion presupuestal de los proyectos inversión con seguimiento mensual </t>
  </si>
  <si>
    <t>Profesionales proyectos</t>
  </si>
  <si>
    <t>Matriz de seguimiento</t>
  </si>
  <si>
    <t>Establecer los lineamientos para la revisión, medición, seguimiento y evaluación del sistema de gestion de calidad (SGC)</t>
  </si>
  <si>
    <t>En cada uno de los estudios previos objeto de revisión el profesional valida el componente jurídico de acuerdo a los procedimientos establecidos</t>
  </si>
  <si>
    <t>Profesional del área</t>
  </si>
  <si>
    <t>Correo electrónico de revisión</t>
  </si>
  <si>
    <t>Al momento de crear el expediente virtual y dar inicio a la ejecución del contrato en SECOP se realiza la verificación de los requisitos de legalización del contrato de acuerdo al estudio previo</t>
  </si>
  <si>
    <t>Expediente virtual de cada contrato</t>
  </si>
  <si>
    <t>* Debido a la falta de controles robustos en ciberseguridad y Seguridad de la Información, gestión de riesgos tecnológicos y cumplimiento normativo, lo que permite la explotación de vulnerabilidades en software, hardware o procesos.
* A causa de  deficiencias en la configuración, monitoreo y actualización de los servicios gestionados por TSI, así como una insuficiente capacitación del personal en la aplicación de procedimientos de seguridad.</t>
  </si>
  <si>
    <t>Falencias o ausencia de estudio del mercado y/o análisis del sector, que genera sobrecostos o pagos que no representan beneficio público.
Acuerdos restrictivos de la competencia, cotizaciones artificialmente altas u otras prácticas que alteran la realidad del mercado, generando sobrecostos</t>
  </si>
  <si>
    <t>Deficiencias en la elaboración del estudio de mercado y vigencia de las cotizaciones.</t>
  </si>
  <si>
    <t>Posibilidad de efecto dañoso por convenios con sobrecostos debido a deficiencias en la elaboración de los estudio de mercado y vigencias de las cotizaciones</t>
  </si>
  <si>
    <t>Bienes, servicios u obras pagados, sin haber sido recibidos a satisfacción.
Recibo a satisfacción y consecuente pago de bienes, servicios u obras pagados, sin cumplir las condiciones contractuales y/o condiciones de cantidad y/o calidad.</t>
  </si>
  <si>
    <t>Necesidad de ejecutar el presupuesto.
Terceros interviniendo en la aprobación de los desembolsos.</t>
  </si>
  <si>
    <t>posibilidad de efecto dañoso por pagos sin el 100% de requisitos cumplidos debido a la necesidad de ejecutar el presupuesto, ademas de terceros interviniendo en la aprobación de los desembolsos</t>
  </si>
  <si>
    <t>Retrasos en la ejecución, prórroga de los convenios y retrasos en la entrega</t>
  </si>
  <si>
    <t>Demoras imputables a los contratistas sobre las cuales no se inician procesos sancionatorios.</t>
  </si>
  <si>
    <t>Posibilidad de efecto dañoso por Inadecuada o inoportuna aplicación de facultad sancionatoria dbidoi a demoras imputables a los contratitas sobre las cuales no se inician procesos sansionatorios</t>
  </si>
  <si>
    <t>El supervisor verifica la vigencia y pertinencia de los estudios de mercado que respaldan el calculo de los costos</t>
  </si>
  <si>
    <t>Estudios de mercado</t>
  </si>
  <si>
    <t>El equipo técnico revisa y verifica el cuplimiento de los requisitos en cada uno de sus componentes (técnico, ambiental, social, etc), para que el supervisor autorice el paso al contro del equipo financiero, para su posterior autorización.</t>
  </si>
  <si>
    <t xml:space="preserve">Expediente del convenio con entregables en cada componente.        Informes de seguimiento </t>
  </si>
  <si>
    <t>Ante incumplimientos de los contratistas, el supervisor solicita inicialmente plan de acción fijando fechas de cumplimiento, haciendo seguimiento al cumplimiento, de lo contratio, iniciar procesos sancionatorios.</t>
  </si>
  <si>
    <t>Plan de acción con soportes de cumplimiento</t>
  </si>
  <si>
    <t>El supervisor solicita la ampliación de la base de datos de posibles proveedores oferentes para que hayan más cotizaciones</t>
  </si>
  <si>
    <t>El supervisor del contrato firma de documentos con el cumplimiento del 100% de los requisitos</t>
  </si>
  <si>
    <t>Actas de autorización</t>
  </si>
  <si>
    <t>El supervisor realiza seguimiento mensual a la ejecución de los proyectos
Exigencia del plazo de ejecución de los contratos</t>
  </si>
  <si>
    <t>Realizar un comparativo de convenios o contratos suscritos del sector de similar objeto.</t>
  </si>
  <si>
    <t>#Convenios con objeto similar / # Convenios suscritos de la Entidad</t>
  </si>
  <si>
    <t>Revisión del componente técnico sobre el cumplimiento del 100% de los requisitos, previo a la firma del formato de autorización para pago.</t>
  </si>
  <si>
    <t>#Pagos devueltos / # pagos tramitados</t>
  </si>
  <si>
    <t>Iniciar los procesos sancionatorios dentro del plazo contractual al evidenciar los retrasos reiterativos por parte de las entidades ejecutoras.</t>
  </si>
  <si>
    <t># Procesos de incumplimiento / # contratos suscritos en la vigencia</t>
  </si>
  <si>
    <t>Mantenimiento del SGC y actualizacion</t>
  </si>
  <si>
    <t>Falta de esperticia de la persona encargada del SGC, de recursos tecnologicos y voluntad de los colaboradores</t>
  </si>
  <si>
    <t>Posibilidad de afectación reputacional por retrasos en establecer acciones de mejora, ni contar con información veraz del desempeño de los procesos debido a la falta de esperticia de la persona encargada del SGC y la ausencia de soporter tercnologico robusto.</t>
  </si>
  <si>
    <t>El profesional encargado del SGC realiza capacitaciones en terminos de calidad por lo menos dos veces al año</t>
  </si>
  <si>
    <t>Contionua</t>
  </si>
  <si>
    <t>El profesional de SGC verificara cada tres meses con las areas las no conformidades y/o acciones de mejora de cada uno de los procesos con el fin de ajustar o corregir dichas situaciones</t>
  </si>
  <si>
    <t>informe de verificaciópn</t>
  </si>
  <si>
    <t>Profesional del SGC realizara seguimiento mensual a las acciones de mejoras que se hallan implementadas a raiz de los controles detectivos</t>
  </si>
  <si>
    <t>Profesional SGC</t>
  </si>
  <si>
    <t>Accion de mejora</t>
  </si>
  <si>
    <t>El Tecnicode PQRS realiza un informe trimestral de los seguimientos a las pqrs y se les envia a los lideres de procesos  incluido control interno disciplinario</t>
  </si>
  <si>
    <t>Tecnico</t>
  </si>
  <si>
    <t>Informe trimestral</t>
  </si>
  <si>
    <t>Profesional especializado</t>
  </si>
  <si>
    <t>El profesional especializado revisara cada mes la pagina Web para garantizar que efectivamente los elementos archivisticos se mantengan publigados.</t>
  </si>
  <si>
    <t>Pantallazo revisión</t>
  </si>
  <si>
    <t>El lider del Area de archivistica requerira al área de TIC una relacion de radicados de los documentos que no tengan asignados a un expediente.</t>
  </si>
  <si>
    <t>Documental</t>
  </si>
  <si>
    <t>El tecnico solicitara  cuata los supervisores de los contratos que asocien los documentos a dichos expedientes</t>
  </si>
  <si>
    <t>Documento soporte solicitud.</t>
  </si>
  <si>
    <t>La persona encargada del CNM notifica al operador para que tome acción y restablezca el servicio en caso de que no funcione el operador de comunicaciones iria a campo</t>
  </si>
  <si>
    <t>Supoervisor</t>
  </si>
  <si>
    <t>Notificación</t>
  </si>
  <si>
    <t>Fecha:  MAYO 2025</t>
  </si>
  <si>
    <t>Seguridad digital</t>
  </si>
  <si>
    <t>Tecnológico</t>
  </si>
  <si>
    <t>Fiscal</t>
  </si>
  <si>
    <t>Configuración, monitoreo y actualizaciónde los servicios gestionados por TSI</t>
  </si>
  <si>
    <t>Soporte y mantenimiento de los sistemas de información.</t>
  </si>
  <si>
    <t>Procedimiento establecido para el seguimiento de los conceptos de Seguridad y Salud en el Trabajo asociados a los proyectos energéticos, de acuerdo con las obligaciones del componente de seguridad y salud en el trabajo plasmadas en el estudio previo para cada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</si>
</sst>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Aptos Narrow"/>
      <family val="2"/>
      <scheme val="minor"/>
    </font>
    <font>
      <sz val="11"/>
      <color theme="1"/>
      <name val="Aptos Narrow"/>
      <family val="2"/>
      <scheme val="minor"/>
    </font>
    <font>
      <sz val="13"/>
      <color theme="1"/>
      <name val="Times New Roman"/>
      <family val="1"/>
    </font>
    <font>
      <b/>
      <sz val="12"/>
      <color theme="1"/>
      <name val="Arial"/>
      <family val="2"/>
    </font>
    <font>
      <b/>
      <sz val="10"/>
      <color theme="1"/>
      <name val="Arial"/>
      <family val="2"/>
    </font>
    <font>
      <b/>
      <sz val="11"/>
      <color theme="1"/>
      <name val="Arial"/>
      <family val="2"/>
    </font>
    <font>
      <b/>
      <sz val="14"/>
      <color theme="1"/>
      <name val="Arial"/>
      <family val="2"/>
    </font>
    <font>
      <sz val="12"/>
      <name val="Arial"/>
      <family val="2"/>
    </font>
    <font>
      <sz val="12"/>
      <name val="Tahoma"/>
      <family val="2"/>
    </font>
    <font>
      <sz val="10"/>
      <name val="Arial"/>
      <family val="2"/>
    </font>
    <font>
      <b/>
      <sz val="11"/>
      <name val="Arial"/>
      <family val="2"/>
    </font>
    <font>
      <b/>
      <sz val="10"/>
      <name val="Arial"/>
      <family val="2"/>
    </font>
    <font>
      <sz val="11"/>
      <name val="Tahoma"/>
      <family val="2"/>
    </font>
    <font>
      <b/>
      <sz val="10"/>
      <color indexed="8"/>
      <name val="Arial"/>
      <family val="2"/>
    </font>
    <font>
      <b/>
      <sz val="10"/>
      <color theme="0"/>
      <name val="Arial"/>
      <family val="2"/>
    </font>
    <font>
      <sz val="10"/>
      <color rgb="FF000000"/>
      <name val="Arial"/>
      <family val="2"/>
    </font>
    <font>
      <b/>
      <sz val="11"/>
      <color theme="1"/>
      <name val="Aptos Narrow"/>
      <family val="2"/>
      <scheme val="minor"/>
    </font>
    <font>
      <b/>
      <u/>
      <sz val="11"/>
      <color theme="1"/>
      <name val="Aptos Narrow"/>
      <family val="2"/>
      <scheme val="minor"/>
    </font>
    <font>
      <b/>
      <sz val="12"/>
      <name val="Arial"/>
      <family val="2"/>
    </font>
    <font>
      <b/>
      <sz val="12"/>
      <color indexed="8"/>
      <name val="Arial"/>
      <family val="2"/>
    </font>
    <font>
      <b/>
      <sz val="12"/>
      <color theme="1"/>
      <name val="Aptos Narrow"/>
      <family val="2"/>
      <scheme val="minor"/>
    </font>
    <font>
      <sz val="10"/>
      <color theme="1"/>
      <name val="Arial"/>
      <family val="2"/>
    </font>
    <font>
      <sz val="10"/>
      <name val="Tahoma"/>
      <family val="2"/>
    </font>
  </fonts>
  <fills count="16">
    <fill>
      <patternFill patternType="none"/>
    </fill>
    <fill>
      <patternFill patternType="gray125"/>
    </fill>
    <fill>
      <patternFill patternType="solid">
        <fgColor theme="9" tint="0.59999389629810485"/>
        <bgColor indexed="65"/>
      </patternFill>
    </fill>
    <fill>
      <patternFill patternType="solid">
        <fgColor theme="6"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rgb="FFFFFFFF"/>
      </patternFill>
    </fill>
    <fill>
      <patternFill patternType="solid">
        <fgColor theme="0"/>
        <bgColor rgb="FFFDE9D9"/>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s>
  <cellStyleXfs count="9">
    <xf numFmtId="0" fontId="0" fillId="0" borderId="0"/>
    <xf numFmtId="0" fontId="1" fillId="2" borderId="0" applyNumberFormat="0" applyBorder="0" applyAlignment="0" applyProtection="0"/>
    <xf numFmtId="0" fontId="7" fillId="0" borderId="0"/>
    <xf numFmtId="0" fontId="15" fillId="0" borderId="0"/>
    <xf numFmtId="0" fontId="15" fillId="0" borderId="0"/>
    <xf numFmtId="0" fontId="15" fillId="0" borderId="0"/>
    <xf numFmtId="0" fontId="15" fillId="0" borderId="0"/>
    <xf numFmtId="9" fontId="1" fillId="0" borderId="0" applyFont="0" applyFill="0" applyBorder="0" applyAlignment="0" applyProtection="0"/>
    <xf numFmtId="43" fontId="1" fillId="0" borderId="0" applyFont="0" applyFill="0" applyBorder="0" applyAlignment="0" applyProtection="0"/>
  </cellStyleXfs>
  <cellXfs count="185">
    <xf numFmtId="0" fontId="0" fillId="0" borderId="0" xfId="0"/>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8" fillId="0" borderId="0" xfId="2" applyFont="1" applyAlignment="1">
      <alignment vertical="center" wrapText="1"/>
    </xf>
    <xf numFmtId="0" fontId="9"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right" vertical="center" wrapText="1"/>
    </xf>
    <xf numFmtId="14" fontId="9" fillId="0" borderId="1" xfId="0" applyNumberFormat="1" applyFont="1" applyBorder="1" applyAlignment="1">
      <alignment horizontal="center" vertical="center" wrapText="1"/>
    </xf>
    <xf numFmtId="0" fontId="8" fillId="0" borderId="0" xfId="2"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right" vertical="center" wrapText="1"/>
    </xf>
    <xf numFmtId="0" fontId="12" fillId="0" borderId="0" xfId="2" applyFont="1" applyAlignment="1">
      <alignment vertical="center" wrapText="1"/>
    </xf>
    <xf numFmtId="0" fontId="9" fillId="0" borderId="1" xfId="2" applyFont="1" applyBorder="1" applyAlignment="1">
      <alignment vertical="center" wrapText="1"/>
    </xf>
    <xf numFmtId="0" fontId="11" fillId="3" borderId="2" xfId="2" applyFont="1" applyFill="1" applyBorder="1" applyAlignment="1">
      <alignment vertical="center" wrapText="1"/>
    </xf>
    <xf numFmtId="0" fontId="13" fillId="3" borderId="2" xfId="0" applyFont="1" applyFill="1" applyBorder="1" applyAlignment="1">
      <alignment vertical="center" wrapText="1"/>
    </xf>
    <xf numFmtId="0" fontId="11" fillId="3" borderId="2" xfId="0" applyFont="1" applyFill="1" applyBorder="1" applyAlignment="1">
      <alignment horizontal="center" vertical="center" wrapText="1"/>
    </xf>
    <xf numFmtId="0" fontId="9" fillId="0" borderId="1" xfId="0" applyFont="1" applyBorder="1" applyAlignment="1" applyProtection="1">
      <alignment vertical="center" wrapText="1"/>
      <protection hidden="1"/>
    </xf>
    <xf numFmtId="0" fontId="14" fillId="5" borderId="1" xfId="0" applyFont="1" applyFill="1" applyBorder="1" applyAlignment="1">
      <alignment horizontal="center" vertical="center" wrapText="1"/>
    </xf>
    <xf numFmtId="0" fontId="8" fillId="0" borderId="0" xfId="2" applyFont="1" applyAlignment="1">
      <alignment horizontal="right" vertical="center" wrapText="1"/>
    </xf>
    <xf numFmtId="0" fontId="8" fillId="0" borderId="0" xfId="2" applyFont="1" applyAlignment="1">
      <alignment horizontal="left" vertical="center" wrapText="1"/>
    </xf>
    <xf numFmtId="0" fontId="9" fillId="8" borderId="1" xfId="0" applyFont="1" applyFill="1" applyBorder="1" applyAlignment="1" applyProtection="1">
      <alignment vertical="center" wrapText="1"/>
      <protection hidden="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1" fillId="3" borderId="1" xfId="2" applyFont="1" applyFill="1" applyBorder="1" applyAlignment="1">
      <alignment vertical="center" wrapText="1"/>
    </xf>
    <xf numFmtId="0" fontId="3" fillId="0" borderId="0" xfId="0" applyFont="1" applyAlignment="1">
      <alignment horizontal="center" vertical="center" wrapText="1"/>
    </xf>
    <xf numFmtId="0" fontId="13" fillId="3" borderId="6" xfId="0" applyFont="1" applyFill="1" applyBorder="1" applyAlignment="1">
      <alignment vertical="center" wrapText="1"/>
    </xf>
    <xf numFmtId="0" fontId="13" fillId="3" borderId="10" xfId="0" applyFont="1" applyFill="1" applyBorder="1" applyAlignment="1">
      <alignment vertical="center" wrapText="1"/>
    </xf>
    <xf numFmtId="0" fontId="13" fillId="3" borderId="9" xfId="0" applyFont="1" applyFill="1" applyBorder="1" applyAlignment="1">
      <alignment vertical="center" wrapText="1"/>
    </xf>
    <xf numFmtId="9" fontId="0" fillId="0" borderId="0" xfId="0" applyNumberFormat="1"/>
    <xf numFmtId="0" fontId="16" fillId="0" borderId="0" xfId="0" applyFont="1"/>
    <xf numFmtId="0" fontId="16" fillId="8" borderId="0" xfId="0" applyFont="1" applyFill="1"/>
    <xf numFmtId="0" fontId="17" fillId="0" borderId="0" xfId="0" applyFont="1"/>
    <xf numFmtId="0" fontId="0" fillId="0" borderId="1" xfId="0" applyBorder="1" applyAlignment="1">
      <alignment horizontal="left" vertical="top" wrapText="1"/>
    </xf>
    <xf numFmtId="0" fontId="16" fillId="11" borderId="1" xfId="0" applyFont="1" applyFill="1" applyBorder="1"/>
    <xf numFmtId="0" fontId="16" fillId="8" borderId="1" xfId="0" applyFont="1" applyFill="1" applyBorder="1"/>
    <xf numFmtId="0" fontId="16" fillId="10" borderId="1" xfId="0" applyFont="1" applyFill="1" applyBorder="1"/>
    <xf numFmtId="0" fontId="0" fillId="0" borderId="11" xfId="0" applyBorder="1"/>
    <xf numFmtId="0" fontId="16" fillId="7" borderId="12" xfId="0" applyFont="1" applyFill="1" applyBorder="1" applyAlignment="1">
      <alignment vertical="center" wrapText="1"/>
    </xf>
    <xf numFmtId="0" fontId="0" fillId="0" borderId="12" xfId="0" applyBorder="1" applyAlignment="1">
      <alignment horizontal="left" vertical="top" wrapText="1"/>
    </xf>
    <xf numFmtId="9" fontId="0" fillId="0" borderId="13" xfId="7" applyFont="1" applyBorder="1"/>
    <xf numFmtId="0" fontId="0" fillId="0" borderId="14" xfId="0" applyBorder="1"/>
    <xf numFmtId="9" fontId="0" fillId="0" borderId="15" xfId="7" applyFont="1" applyBorder="1"/>
    <xf numFmtId="0" fontId="0" fillId="0" borderId="16" xfId="0" applyBorder="1"/>
    <xf numFmtId="0" fontId="16" fillId="9" borderId="17" xfId="0" applyFont="1" applyFill="1" applyBorder="1"/>
    <xf numFmtId="0" fontId="0" fillId="0" borderId="17" xfId="0" applyBorder="1" applyAlignment="1">
      <alignment horizontal="left" vertical="top" wrapText="1"/>
    </xf>
    <xf numFmtId="9" fontId="0" fillId="0" borderId="18" xfId="7" applyFont="1" applyBorder="1"/>
    <xf numFmtId="0" fontId="16" fillId="6" borderId="0" xfId="0" applyFont="1" applyFill="1"/>
    <xf numFmtId="0" fontId="0" fillId="7" borderId="19" xfId="0" applyFill="1" applyBorder="1"/>
    <xf numFmtId="0" fontId="0" fillId="0" borderId="13" xfId="0" applyBorder="1" applyAlignment="1">
      <alignment horizontal="left" vertical="top" wrapText="1"/>
    </xf>
    <xf numFmtId="0" fontId="0" fillId="11" borderId="20" xfId="0" applyFill="1" applyBorder="1"/>
    <xf numFmtId="0" fontId="0" fillId="0" borderId="15" xfId="0" applyBorder="1" applyAlignment="1">
      <alignment horizontal="left" vertical="center" wrapText="1"/>
    </xf>
    <xf numFmtId="0" fontId="0" fillId="8" borderId="20" xfId="0" applyFill="1" applyBorder="1"/>
    <xf numFmtId="0" fontId="0" fillId="10" borderId="20" xfId="0" applyFill="1" applyBorder="1"/>
    <xf numFmtId="0" fontId="0" fillId="9" borderId="21" xfId="0" applyFill="1" applyBorder="1"/>
    <xf numFmtId="0" fontId="0" fillId="0" borderId="18" xfId="0" applyBorder="1" applyAlignment="1">
      <alignment horizontal="left" vertical="center" wrapText="1"/>
    </xf>
    <xf numFmtId="0" fontId="16" fillId="0" borderId="0" xfId="0" applyFont="1" applyAlignment="1">
      <alignment horizontal="left" vertical="top" wrapText="1"/>
    </xf>
    <xf numFmtId="0" fontId="16" fillId="12" borderId="0" xfId="0" applyFont="1" applyFill="1"/>
    <xf numFmtId="0" fontId="9" fillId="0" borderId="0" xfId="2" applyFont="1" applyAlignment="1">
      <alignment vertical="center" wrapText="1"/>
    </xf>
    <xf numFmtId="0" fontId="18" fillId="13" borderId="4" xfId="0" applyFont="1" applyFill="1" applyBorder="1" applyAlignment="1" applyProtection="1">
      <alignment horizontal="center" vertical="center" wrapText="1"/>
      <protection hidden="1"/>
    </xf>
    <xf numFmtId="0" fontId="18" fillId="13" borderId="8" xfId="0" applyFont="1" applyFill="1" applyBorder="1" applyAlignment="1" applyProtection="1">
      <alignment horizontal="center" vertical="center" wrapText="1"/>
      <protection hidden="1"/>
    </xf>
    <xf numFmtId="0" fontId="9" fillId="3" borderId="1" xfId="0" applyFont="1" applyFill="1" applyBorder="1" applyAlignment="1">
      <alignment horizontal="center" vertical="center" wrapText="1"/>
    </xf>
    <xf numFmtId="9" fontId="8" fillId="0" borderId="0" xfId="7" applyFont="1" applyAlignment="1">
      <alignment vertical="center" wrapText="1"/>
    </xf>
    <xf numFmtId="9" fontId="12" fillId="0" borderId="0" xfId="7" applyFont="1" applyAlignment="1">
      <alignment vertical="center" wrapText="1"/>
    </xf>
    <xf numFmtId="0" fontId="12" fillId="0" borderId="0" xfId="2" applyFont="1" applyAlignment="1">
      <alignment horizontal="center" vertical="center" wrapText="1"/>
    </xf>
    <xf numFmtId="9" fontId="8" fillId="0" borderId="0" xfId="7" applyFont="1" applyAlignment="1">
      <alignment horizontal="center" vertical="center" wrapText="1"/>
    </xf>
    <xf numFmtId="9" fontId="12" fillId="0" borderId="0" xfId="7" applyFont="1" applyAlignment="1">
      <alignment horizontal="center" vertical="center" wrapText="1"/>
    </xf>
    <xf numFmtId="0" fontId="11" fillId="0" borderId="1" xfId="0" applyFont="1" applyBorder="1" applyAlignment="1">
      <alignment horizontal="center" vertical="center" wrapText="1"/>
    </xf>
    <xf numFmtId="0" fontId="11" fillId="3" borderId="3" xfId="0" applyFont="1" applyFill="1" applyBorder="1" applyAlignment="1">
      <alignment horizontal="center" vertical="center" wrapText="1"/>
    </xf>
    <xf numFmtId="0" fontId="13" fillId="9" borderId="2" xfId="0" applyFont="1" applyFill="1" applyBorder="1" applyAlignment="1">
      <alignment vertical="center" wrapText="1"/>
    </xf>
    <xf numFmtId="0" fontId="9" fillId="9" borderId="1" xfId="0" applyFont="1" applyFill="1" applyBorder="1" applyAlignment="1">
      <alignment horizontal="center" vertical="center" wrapText="1"/>
    </xf>
    <xf numFmtId="9" fontId="9" fillId="9" borderId="1" xfId="7" applyFont="1" applyFill="1" applyBorder="1" applyAlignment="1">
      <alignment horizontal="center" vertical="center" wrapText="1"/>
    </xf>
    <xf numFmtId="0" fontId="20" fillId="0" borderId="0" xfId="0" applyFont="1"/>
    <xf numFmtId="9" fontId="9" fillId="0" borderId="1" xfId="7" applyFont="1" applyFill="1" applyBorder="1" applyAlignment="1">
      <alignment horizontal="center" vertical="center" wrapText="1"/>
    </xf>
    <xf numFmtId="9" fontId="9" fillId="0" borderId="1" xfId="7" applyFont="1" applyFill="1" applyBorder="1" applyAlignment="1" applyProtection="1">
      <alignment vertical="center" wrapText="1"/>
      <protection hidden="1"/>
    </xf>
    <xf numFmtId="9" fontId="9" fillId="0" borderId="1" xfId="7" applyFont="1" applyFill="1" applyBorder="1" applyAlignment="1" applyProtection="1">
      <alignment horizontal="center" vertical="center" wrapText="1"/>
      <protection hidden="1"/>
    </xf>
    <xf numFmtId="9" fontId="21" fillId="0" borderId="1" xfId="7" applyFont="1" applyFill="1" applyBorder="1" applyAlignment="1" applyProtection="1">
      <alignment vertical="center" wrapText="1"/>
      <protection hidden="1"/>
    </xf>
    <xf numFmtId="9" fontId="21" fillId="0" borderId="1" xfId="7" applyFont="1" applyFill="1" applyBorder="1" applyAlignment="1" applyProtection="1">
      <alignment horizontal="center" vertical="center" wrapText="1"/>
      <protection hidden="1"/>
    </xf>
    <xf numFmtId="0" fontId="9" fillId="0" borderId="1" xfId="2" applyFont="1" applyBorder="1" applyAlignment="1">
      <alignment horizontal="center" vertical="center" wrapText="1"/>
    </xf>
    <xf numFmtId="0" fontId="9" fillId="0" borderId="1" xfId="3" applyFont="1" applyBorder="1" applyAlignment="1">
      <alignment horizontal="center" vertical="center" wrapText="1"/>
    </xf>
    <xf numFmtId="0" fontId="9" fillId="0" borderId="1" xfId="2" applyFont="1" applyBorder="1" applyAlignment="1">
      <alignment horizontal="left" vertical="center" wrapText="1"/>
    </xf>
    <xf numFmtId="0" fontId="9" fillId="0" borderId="1" xfId="3" applyFont="1" applyBorder="1" applyAlignment="1">
      <alignment horizontal="justify" vertical="center" wrapText="1"/>
    </xf>
    <xf numFmtId="0" fontId="9" fillId="0" borderId="1" xfId="0" applyFont="1" applyBorder="1" applyAlignment="1" applyProtection="1">
      <alignment horizontal="center" vertical="center" wrapText="1"/>
      <protection hidden="1"/>
    </xf>
    <xf numFmtId="0" fontId="9" fillId="0" borderId="1" xfId="2" applyFont="1" applyBorder="1" applyAlignment="1">
      <alignment horizontal="right" vertical="center" wrapText="1"/>
    </xf>
    <xf numFmtId="0" fontId="11" fillId="0" borderId="1" xfId="0" applyFont="1" applyBorder="1" applyAlignment="1" applyProtection="1">
      <alignment horizontal="center" vertical="center" wrapText="1"/>
      <protection hidden="1"/>
    </xf>
    <xf numFmtId="0" fontId="9" fillId="0" borderId="1" xfId="0" applyFont="1" applyBorder="1" applyAlignment="1">
      <alignment horizontal="justify" vertical="center" wrapText="1"/>
    </xf>
    <xf numFmtId="14" fontId="9" fillId="0" borderId="1" xfId="2" applyNumberFormat="1"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wrapText="1"/>
    </xf>
    <xf numFmtId="0" fontId="9" fillId="0" borderId="1" xfId="0" applyFont="1" applyBorder="1" applyAlignment="1" applyProtection="1">
      <alignment horizontal="justify" vertical="center" wrapText="1"/>
      <protection hidden="1"/>
    </xf>
    <xf numFmtId="0" fontId="9" fillId="0" borderId="1" xfId="2" applyFont="1" applyBorder="1" applyAlignment="1">
      <alignment horizontal="justify" vertical="center" wrapText="1"/>
    </xf>
    <xf numFmtId="0" fontId="21" fillId="0" borderId="1" xfId="0" applyFont="1" applyBorder="1" applyAlignment="1" applyProtection="1">
      <alignment horizontal="center" vertical="center" wrapText="1"/>
      <protection hidden="1"/>
    </xf>
    <xf numFmtId="0" fontId="21" fillId="0" borderId="1" xfId="3" applyFont="1" applyBorder="1" applyAlignment="1">
      <alignment horizontal="center" vertical="center" wrapText="1"/>
    </xf>
    <xf numFmtId="0" fontId="9" fillId="0" borderId="1" xfId="2" applyFont="1" applyBorder="1" applyAlignment="1">
      <alignment horizontal="justify" vertical="top" wrapText="1"/>
    </xf>
    <xf numFmtId="0" fontId="21" fillId="0" borderId="1" xfId="0" applyFont="1" applyBorder="1" applyAlignment="1" applyProtection="1">
      <alignment vertical="center" wrapText="1"/>
      <protection hidden="1"/>
    </xf>
    <xf numFmtId="0" fontId="21" fillId="0" borderId="6" xfId="2" applyFont="1" applyBorder="1" applyAlignment="1">
      <alignment horizontal="center" vertical="center" wrapText="1"/>
    </xf>
    <xf numFmtId="0" fontId="21" fillId="0" borderId="1" xfId="2"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2" applyFont="1" applyBorder="1" applyAlignment="1">
      <alignment horizontal="center" vertical="center" wrapText="1"/>
    </xf>
    <xf numFmtId="0" fontId="21" fillId="0" borderId="1" xfId="2" applyFont="1" applyBorder="1" applyAlignment="1">
      <alignment horizontal="right" vertical="center" wrapText="1"/>
    </xf>
    <xf numFmtId="0" fontId="21" fillId="0" borderId="1" xfId="2" applyFont="1" applyBorder="1" applyAlignment="1">
      <alignment vertical="center" wrapText="1"/>
    </xf>
    <xf numFmtId="0" fontId="9" fillId="0" borderId="1" xfId="2" applyFont="1" applyBorder="1" applyAlignment="1" applyProtection="1">
      <alignment horizontal="center" vertical="center" wrapText="1"/>
      <protection locked="0"/>
    </xf>
    <xf numFmtId="0" fontId="11" fillId="0" borderId="1" xfId="0" applyFont="1" applyBorder="1" applyAlignment="1">
      <alignment horizontal="right" vertical="center" wrapText="1"/>
    </xf>
    <xf numFmtId="0" fontId="21" fillId="0" borderId="6" xfId="2" applyFont="1" applyBorder="1" applyAlignment="1">
      <alignment horizontal="left" vertical="center" wrapText="1"/>
    </xf>
    <xf numFmtId="0" fontId="21" fillId="0" borderId="22" xfId="2" applyFont="1" applyBorder="1" applyAlignment="1">
      <alignment vertical="center" wrapText="1"/>
    </xf>
    <xf numFmtId="9" fontId="21" fillId="0" borderId="9" xfId="7" applyFont="1" applyFill="1" applyBorder="1" applyAlignment="1">
      <alignment vertical="center" wrapText="1"/>
    </xf>
    <xf numFmtId="9" fontId="21" fillId="0" borderId="1" xfId="7" applyFont="1" applyFill="1" applyBorder="1" applyAlignment="1">
      <alignment horizontal="center" vertical="center" wrapText="1"/>
    </xf>
    <xf numFmtId="14" fontId="21" fillId="0" borderId="1" xfId="2" applyNumberFormat="1" applyFont="1" applyBorder="1" applyAlignment="1">
      <alignment vertical="center" wrapText="1"/>
    </xf>
    <xf numFmtId="9" fontId="21" fillId="0" borderId="1" xfId="7" applyFont="1" applyFill="1" applyBorder="1" applyAlignment="1">
      <alignment vertical="center" wrapText="1"/>
    </xf>
    <xf numFmtId="14" fontId="9" fillId="0" borderId="1" xfId="2" applyNumberFormat="1" applyFont="1" applyBorder="1" applyAlignment="1">
      <alignment horizontal="center" vertical="center" wrapText="1"/>
    </xf>
    <xf numFmtId="0" fontId="22" fillId="0" borderId="1" xfId="2" applyFont="1" applyBorder="1" applyAlignment="1">
      <alignment horizontal="center" vertical="center" wrapText="1"/>
    </xf>
    <xf numFmtId="0" fontId="22" fillId="0" borderId="1" xfId="2" applyFont="1" applyBorder="1" applyAlignment="1">
      <alignment vertical="center" wrapText="1"/>
    </xf>
    <xf numFmtId="9" fontId="22" fillId="0" borderId="1" xfId="7" applyFont="1" applyFill="1" applyBorder="1" applyAlignment="1">
      <alignment vertical="center" wrapText="1"/>
    </xf>
    <xf numFmtId="14" fontId="22" fillId="0" borderId="1" xfId="2" applyNumberFormat="1" applyFont="1" applyBorder="1" applyAlignment="1">
      <alignment vertical="center" wrapText="1"/>
    </xf>
    <xf numFmtId="9" fontId="9" fillId="0" borderId="1" xfId="7" applyFont="1" applyBorder="1" applyAlignment="1" applyProtection="1">
      <alignment vertical="center" wrapText="1"/>
      <protection hidden="1"/>
    </xf>
    <xf numFmtId="9" fontId="9" fillId="0" borderId="1" xfId="7" applyFont="1" applyBorder="1" applyAlignment="1">
      <alignment horizontal="center" vertical="center" wrapText="1"/>
    </xf>
    <xf numFmtId="0" fontId="9" fillId="9" borderId="1" xfId="0" applyFont="1" applyFill="1" applyBorder="1" applyAlignment="1" applyProtection="1">
      <alignment horizontal="center" vertical="center" wrapText="1"/>
      <protection hidden="1"/>
    </xf>
    <xf numFmtId="9" fontId="9" fillId="9" borderId="1" xfId="7" applyFont="1" applyFill="1" applyBorder="1" applyAlignment="1" applyProtection="1">
      <alignment horizontal="center" vertical="center" wrapText="1"/>
      <protection hidden="1"/>
    </xf>
    <xf numFmtId="9" fontId="9" fillId="9" borderId="1" xfId="7" applyFont="1" applyFill="1" applyBorder="1" applyAlignment="1" applyProtection="1">
      <alignment horizontal="center" vertical="center" wrapText="1"/>
      <protection locked="0"/>
    </xf>
    <xf numFmtId="9" fontId="21" fillId="9" borderId="1" xfId="7"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hidden="1"/>
    </xf>
    <xf numFmtId="9" fontId="21" fillId="9" borderId="2" xfId="7" applyFont="1" applyFill="1" applyBorder="1" applyAlignment="1">
      <alignment horizontal="center" vertical="center" wrapText="1"/>
    </xf>
    <xf numFmtId="0" fontId="21" fillId="9" borderId="2" xfId="0" applyFont="1" applyFill="1" applyBorder="1" applyAlignment="1" applyProtection="1">
      <alignment horizontal="center" vertical="center" wrapText="1"/>
      <protection hidden="1"/>
    </xf>
    <xf numFmtId="9" fontId="21" fillId="9" borderId="1" xfId="7" applyFont="1" applyFill="1" applyBorder="1" applyAlignment="1">
      <alignment horizontal="center" vertical="center" wrapText="1"/>
    </xf>
    <xf numFmtId="0" fontId="9" fillId="9"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locked="0"/>
    </xf>
    <xf numFmtId="0" fontId="22" fillId="9" borderId="1" xfId="2" applyFont="1" applyFill="1" applyBorder="1" applyAlignment="1">
      <alignment horizontal="center" vertical="center" wrapText="1"/>
    </xf>
    <xf numFmtId="9" fontId="22" fillId="9" borderId="1" xfId="7" applyFont="1" applyFill="1" applyBorder="1" applyAlignment="1">
      <alignment horizontal="center" vertical="center" wrapText="1"/>
    </xf>
    <xf numFmtId="0" fontId="21" fillId="9" borderId="1" xfId="2" applyFont="1" applyFill="1" applyBorder="1" applyAlignment="1">
      <alignment horizontal="center" vertical="center" wrapText="1"/>
    </xf>
    <xf numFmtId="0" fontId="9" fillId="9" borderId="1" xfId="0" applyFont="1" applyFill="1" applyBorder="1" applyAlignment="1" applyProtection="1">
      <alignment horizontal="left" vertical="center" wrapText="1"/>
      <protection hidden="1"/>
    </xf>
    <xf numFmtId="0" fontId="9" fillId="9" borderId="1" xfId="2" applyFont="1" applyFill="1" applyBorder="1" applyAlignment="1">
      <alignment horizontal="left" vertical="center" wrapText="1"/>
    </xf>
    <xf numFmtId="0" fontId="21" fillId="9" borderId="1" xfId="0" applyFont="1" applyFill="1" applyBorder="1" applyAlignment="1" applyProtection="1">
      <alignment horizontal="left" vertical="center" wrapText="1"/>
      <protection hidden="1"/>
    </xf>
    <xf numFmtId="0" fontId="22" fillId="9" borderId="1" xfId="2" applyFont="1" applyFill="1" applyBorder="1" applyAlignment="1">
      <alignment horizontal="left" vertical="center" wrapText="1"/>
    </xf>
    <xf numFmtId="0" fontId="21" fillId="9" borderId="2" xfId="0" applyFont="1" applyFill="1" applyBorder="1" applyAlignment="1" applyProtection="1">
      <alignment horizontal="left" vertical="center" wrapText="1"/>
      <protection hidden="1"/>
    </xf>
    <xf numFmtId="9" fontId="9" fillId="9" borderId="1" xfId="0" applyNumberFormat="1" applyFont="1" applyFill="1" applyBorder="1" applyAlignment="1" applyProtection="1">
      <alignment horizontal="center" vertical="center" wrapText="1"/>
      <protection hidden="1"/>
    </xf>
    <xf numFmtId="9" fontId="21" fillId="9" borderId="1" xfId="7" applyFont="1" applyFill="1" applyBorder="1" applyAlignment="1" applyProtection="1">
      <alignment horizontal="center" vertical="center" wrapText="1"/>
      <protection hidden="1"/>
    </xf>
    <xf numFmtId="164" fontId="9" fillId="9" borderId="1" xfId="8" applyNumberFormat="1" applyFont="1" applyFill="1" applyBorder="1" applyAlignment="1">
      <alignment vertical="center" wrapText="1"/>
    </xf>
    <xf numFmtId="0" fontId="9" fillId="9" borderId="1" xfId="0" applyFont="1" applyFill="1" applyBorder="1" applyAlignment="1" applyProtection="1">
      <alignment vertical="center" wrapText="1"/>
      <protection hidden="1"/>
    </xf>
    <xf numFmtId="0" fontId="9" fillId="0" borderId="1" xfId="4" applyFont="1" applyBorder="1" applyAlignment="1">
      <alignment horizontal="justify" vertical="center" wrapText="1"/>
    </xf>
    <xf numFmtId="0" fontId="21" fillId="6" borderId="1" xfId="2" applyFont="1" applyFill="1" applyBorder="1" applyAlignment="1">
      <alignment horizontal="center" vertical="center" wrapText="1"/>
    </xf>
    <xf numFmtId="0" fontId="21" fillId="14" borderId="1" xfId="0" applyFont="1" applyFill="1" applyBorder="1" applyAlignment="1">
      <alignment horizontal="justify" vertical="center" wrapText="1"/>
    </xf>
    <xf numFmtId="0" fontId="21" fillId="14" borderId="1" xfId="0" applyFont="1" applyFill="1" applyBorder="1" applyAlignment="1">
      <alignment horizontal="left" vertical="center" wrapText="1"/>
    </xf>
    <xf numFmtId="9" fontId="21" fillId="0" borderId="1" xfId="7" applyFont="1" applyBorder="1" applyAlignment="1" applyProtection="1">
      <alignment vertical="center" wrapText="1"/>
      <protection hidden="1"/>
    </xf>
    <xf numFmtId="0" fontId="21" fillId="15" borderId="1" xfId="0" applyFont="1" applyFill="1" applyBorder="1" applyAlignment="1">
      <alignment horizontal="center" vertical="center" wrapText="1"/>
    </xf>
    <xf numFmtId="9" fontId="21" fillId="0" borderId="1" xfId="7" applyFont="1" applyBorder="1" applyAlignment="1" applyProtection="1">
      <alignment horizontal="center" vertical="center" wrapText="1"/>
      <protection hidden="1"/>
    </xf>
    <xf numFmtId="0" fontId="21" fillId="14" borderId="1" xfId="0" applyFont="1" applyFill="1" applyBorder="1" applyAlignment="1">
      <alignment horizontal="center" vertical="center" wrapText="1"/>
    </xf>
    <xf numFmtId="0" fontId="11" fillId="3" borderId="4" xfId="2" applyFont="1" applyFill="1" applyBorder="1" applyAlignment="1">
      <alignment vertical="center" wrapText="1"/>
    </xf>
    <xf numFmtId="0" fontId="13" fillId="3" borderId="1" xfId="0" applyFont="1" applyFill="1" applyBorder="1" applyAlignment="1">
      <alignment vertical="center" wrapText="1"/>
    </xf>
    <xf numFmtId="0" fontId="9" fillId="0" borderId="6" xfId="0" applyFont="1" applyBorder="1" applyAlignment="1">
      <alignment horizontal="center" vertical="center" wrapText="1"/>
    </xf>
    <xf numFmtId="0" fontId="9" fillId="0" borderId="1" xfId="0" applyFont="1" applyBorder="1" applyAlignment="1" applyProtection="1">
      <alignment horizontal="left" vertical="center" wrapText="1"/>
      <protection hidden="1"/>
    </xf>
    <xf numFmtId="164" fontId="9" fillId="0" borderId="1" xfId="8" applyNumberFormat="1" applyFont="1" applyFill="1" applyBorder="1" applyAlignment="1">
      <alignment vertical="center" wrapText="1"/>
    </xf>
    <xf numFmtId="0" fontId="19" fillId="9" borderId="2"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5" borderId="6" xfId="1" applyFont="1" applyFill="1" applyBorder="1" applyAlignment="1">
      <alignment horizontal="center" vertical="center" wrapText="1"/>
    </xf>
    <xf numFmtId="0" fontId="14" fillId="5" borderId="10" xfId="1" applyFont="1" applyFill="1" applyBorder="1" applyAlignment="1">
      <alignment horizontal="center" vertical="center" wrapText="1"/>
    </xf>
    <xf numFmtId="0" fontId="14" fillId="5" borderId="9" xfId="1" applyFont="1" applyFill="1" applyBorder="1" applyAlignment="1">
      <alignment horizontal="center" vertical="center" wrapText="1"/>
    </xf>
    <xf numFmtId="0" fontId="9" fillId="0" borderId="2"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8" borderId="2" xfId="0" applyFont="1" applyFill="1" applyBorder="1" applyAlignment="1" applyProtection="1">
      <alignment horizontal="center" vertical="center" wrapText="1"/>
      <protection hidden="1"/>
    </xf>
    <xf numFmtId="0" fontId="9" fillId="8" borderId="5" xfId="0" applyFont="1" applyFill="1" applyBorder="1" applyAlignment="1" applyProtection="1">
      <alignment horizontal="center" vertical="center" wrapText="1"/>
      <protection hidden="1"/>
    </xf>
    <xf numFmtId="0" fontId="9" fillId="4" borderId="6" xfId="2" applyFont="1" applyFill="1" applyBorder="1" applyAlignment="1">
      <alignment horizontal="center" vertical="center" wrapText="1"/>
    </xf>
    <xf numFmtId="0" fontId="9" fillId="4" borderId="10" xfId="2" applyFont="1" applyFill="1" applyBorder="1" applyAlignment="1">
      <alignment horizontal="center" vertical="center" wrapText="1"/>
    </xf>
    <xf numFmtId="0" fontId="9" fillId="4" borderId="9" xfId="2" applyFont="1" applyFill="1" applyBorder="1" applyAlignment="1">
      <alignment horizontal="center" vertical="center" wrapText="1"/>
    </xf>
    <xf numFmtId="0" fontId="12" fillId="9" borderId="2" xfId="2" applyFont="1" applyFill="1" applyBorder="1" applyAlignment="1">
      <alignment horizontal="center" vertical="center" wrapText="1"/>
    </xf>
    <xf numFmtId="0" fontId="12" fillId="9" borderId="5" xfId="2" applyFont="1" applyFill="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center" wrapText="1"/>
    </xf>
    <xf numFmtId="0" fontId="13" fillId="9" borderId="6"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1" fillId="9" borderId="3" xfId="0" applyFont="1" applyFill="1" applyBorder="1" applyAlignment="1" applyProtection="1">
      <alignment horizontal="center" vertical="center" wrapText="1"/>
      <protection hidden="1"/>
    </xf>
    <xf numFmtId="0" fontId="11" fillId="9" borderId="4" xfId="0" applyFont="1" applyFill="1" applyBorder="1" applyAlignment="1" applyProtection="1">
      <alignment horizontal="center" vertical="center" wrapText="1"/>
      <protection hidden="1"/>
    </xf>
    <xf numFmtId="0" fontId="11" fillId="9" borderId="7" xfId="0"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wrapText="1"/>
      <protection hidden="1"/>
    </xf>
    <xf numFmtId="0" fontId="9" fillId="9" borderId="3" xfId="2" applyFont="1" applyFill="1" applyBorder="1" applyAlignment="1">
      <alignment horizontal="center" vertical="center" wrapText="1"/>
    </xf>
    <xf numFmtId="0" fontId="9" fillId="9" borderId="4" xfId="2" applyFont="1" applyFill="1" applyBorder="1" applyAlignment="1">
      <alignment horizontal="center" vertical="center" wrapText="1"/>
    </xf>
    <xf numFmtId="0" fontId="9" fillId="9" borderId="7"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9" xfId="0" applyFont="1" applyFill="1" applyBorder="1" applyAlignment="1">
      <alignment horizontal="center" vertical="center" wrapText="1"/>
    </xf>
  </cellXfs>
  <cellStyles count="9">
    <cellStyle name="40% - Énfasis6" xfId="1" builtinId="51"/>
    <cellStyle name="Millares" xfId="8" builtinId="3"/>
    <cellStyle name="Normal" xfId="0" builtinId="0"/>
    <cellStyle name="Normal 2" xfId="2" xr:uid="{63B7CBF7-9297-4EF9-9345-6E7C6F6EB684}"/>
    <cellStyle name="Normal 3 2" xfId="3" xr:uid="{D1DB744B-CF4D-4016-BEA0-126AC4EA2657}"/>
    <cellStyle name="Normal 4" xfId="5" xr:uid="{280E66C0-DD4D-4C29-92A9-4B058DF23475}"/>
    <cellStyle name="Normal 5" xfId="4" xr:uid="{EC089A95-74BA-47F9-80AC-8A0050242CAB}"/>
    <cellStyle name="Normal 9" xfId="6" xr:uid="{FE61839D-2183-46BE-8902-908B34398195}"/>
    <cellStyle name="Porcentaje" xfId="7" builtinId="5"/>
  </cellStyles>
  <dxfs count="352">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EB9C"/>
        </patternFill>
      </fill>
    </dxf>
    <dxf>
      <font>
        <color theme="0"/>
      </font>
      <fill>
        <patternFill>
          <bgColor theme="7"/>
        </patternFill>
      </fill>
    </dxf>
    <dxf>
      <font>
        <color rgb="FFFF6600"/>
      </font>
      <fill>
        <patternFill>
          <bgColor rgb="FFB5E6A2"/>
        </patternFill>
      </fill>
    </dxf>
    <dxf>
      <font>
        <color rgb="FFFF6600"/>
      </font>
      <fill>
        <patternFill>
          <bgColor theme="9" tint="0.59996337778862885"/>
        </patternFill>
      </fill>
    </dxf>
    <dxf>
      <font>
        <color rgb="FFFF6600"/>
      </font>
      <fill>
        <patternFill>
          <bgColor theme="9" tint="0.59996337778862885"/>
        </patternFill>
      </fill>
    </dxf>
    <dxf>
      <font>
        <condense val="0"/>
        <extend val="0"/>
        <color rgb="FF9C6500"/>
      </font>
      <fill>
        <patternFill>
          <bgColor rgb="FFFFEB9C"/>
        </patternFill>
      </fill>
    </dxf>
    <dxf>
      <fill>
        <patternFill>
          <bgColor rgb="FFFFEB9C"/>
        </patternFill>
      </fill>
    </dxf>
    <dxf>
      <fill>
        <patternFill>
          <bgColor rgb="FFFFEB9C"/>
        </patternFill>
      </fill>
    </dxf>
    <dxf>
      <fill>
        <patternFill>
          <bgColor rgb="FFFFEB9C"/>
        </patternFill>
      </fill>
    </dxf>
    <dxf>
      <font>
        <color rgb="FFFF6600"/>
      </font>
      <fill>
        <patternFill>
          <bgColor theme="9" tint="0.59996337778862885"/>
        </patternFill>
      </fill>
    </dxf>
    <dxf>
      <font>
        <condense val="0"/>
        <extend val="0"/>
        <color rgb="FF006100"/>
      </font>
      <fill>
        <patternFill>
          <bgColor rgb="FFC6EFCE"/>
        </patternFill>
      </fill>
    </dxf>
    <dxf>
      <font>
        <color rgb="FFFF6600"/>
      </font>
      <fill>
        <patternFill>
          <bgColor theme="9"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FF6600"/>
      </font>
      <fill>
        <patternFill>
          <bgColor theme="9" tint="0.59996337778862885"/>
        </patternFill>
      </fill>
    </dxf>
    <dxf>
      <font>
        <color rgb="FFFF6600"/>
      </font>
      <fill>
        <patternFill>
          <bgColor theme="9"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none"/>
      </fill>
    </dxf>
    <dxf>
      <font>
        <color rgb="FFFFFFFF"/>
      </font>
      <fill>
        <patternFill patternType="none"/>
      </fill>
    </dxf>
    <dxf>
      <font>
        <color theme="5" tint="-0.24994659260841701"/>
      </font>
      <fill>
        <patternFill>
          <bgColor theme="5" tint="0.79998168889431442"/>
        </patternFill>
      </fill>
    </dxf>
    <dxf>
      <font>
        <condense val="0"/>
        <extend val="0"/>
        <color rgb="FF9C0006"/>
      </font>
      <fill>
        <patternFill>
          <bgColor rgb="FFFFC7CE"/>
        </patternFill>
      </fill>
    </dxf>
    <dxf>
      <font>
        <color rgb="FFFF6600"/>
      </font>
      <fill>
        <patternFill>
          <bgColor rgb="FFFFCC66"/>
        </patternFill>
      </fill>
    </dxf>
    <dxf>
      <font>
        <condense val="0"/>
        <extend val="0"/>
        <color rgb="FF9C6500"/>
      </font>
      <fill>
        <patternFill>
          <bgColor rgb="FFFFEB9C"/>
        </patternFill>
      </fill>
    </dxf>
    <dxf>
      <font>
        <color rgb="FF0070C0"/>
      </font>
      <fill>
        <patternFill>
          <bgColor theme="4" tint="0.59996337778862885"/>
        </patternFill>
      </fill>
    </dxf>
    <dxf>
      <font>
        <condense val="0"/>
        <extend val="0"/>
        <color rgb="FF006100"/>
      </font>
      <fill>
        <patternFill>
          <bgColor rgb="FFC6EFCE"/>
        </patternFill>
      </fill>
    </dxf>
    <dxf>
      <font>
        <color theme="6" tint="-0.499984740745262"/>
      </font>
      <fill>
        <patternFill>
          <bgColor theme="6" tint="0.79998168889431442"/>
        </patternFill>
      </fill>
    </dxf>
    <dxf>
      <font>
        <color rgb="FFB0AC00"/>
      </font>
      <fill>
        <patternFill>
          <bgColor rgb="FFFFFFB9"/>
        </patternFill>
      </fill>
    </dxf>
    <dxf>
      <font>
        <condense val="0"/>
        <extend val="0"/>
        <color rgb="FF9C0006"/>
      </font>
      <fill>
        <patternFill>
          <bgColor rgb="FFFFC7CE"/>
        </patternFill>
      </fill>
    </dxf>
    <dxf>
      <font>
        <color theme="6" tint="-0.499984740745262"/>
      </font>
      <fill>
        <patternFill>
          <bgColor theme="6" tint="0.79998168889431442"/>
        </patternFill>
      </fill>
    </dxf>
    <dxf>
      <font>
        <color rgb="FFE7E200"/>
      </font>
      <fill>
        <patternFill>
          <bgColor rgb="FFFFFFD1"/>
        </patternFill>
      </fill>
    </dxf>
    <dxf>
      <font>
        <color rgb="FFB0AC00"/>
      </font>
      <fill>
        <patternFill>
          <bgColor rgb="FFFFFFC1"/>
        </patternFill>
      </fill>
    </dxf>
    <dxf>
      <font>
        <condense val="0"/>
        <extend val="0"/>
        <color rgb="FF9C0006"/>
      </font>
      <fill>
        <patternFill>
          <bgColor rgb="FFFFC7CE"/>
        </patternFill>
      </fill>
    </dxf>
    <dxf>
      <font>
        <color rgb="FFFF6600"/>
      </font>
      <fill>
        <patternFill>
          <bgColor rgb="FFFFCC66"/>
        </patternFill>
      </fill>
    </dxf>
    <dxf>
      <font>
        <color rgb="FFE7E200"/>
      </font>
      <fill>
        <patternFill>
          <bgColor rgb="FFFFFFD1"/>
        </patternFill>
      </fill>
    </dxf>
    <dxf>
      <font>
        <color theme="6" tint="-0.499984740745262"/>
      </font>
      <fill>
        <patternFill>
          <bgColor theme="6" tint="0.79998168889431442"/>
        </patternFill>
      </fill>
    </dxf>
    <dxf>
      <font>
        <condense val="0"/>
        <extend val="0"/>
        <color rgb="FF9C0006"/>
      </font>
      <fill>
        <patternFill>
          <bgColor rgb="FFFFC7CE"/>
        </patternFill>
      </fill>
    </dxf>
    <dxf>
      <font>
        <color rgb="FFB0AC00"/>
      </font>
      <fill>
        <patternFill>
          <bgColor rgb="FFFFFFB9"/>
        </patternFill>
      </fill>
    </dxf>
    <dxf>
      <font>
        <condense val="0"/>
        <extend val="0"/>
        <color rgb="FF006100"/>
      </font>
      <fill>
        <patternFill>
          <bgColor rgb="FFC6EFCE"/>
        </patternFill>
      </fill>
    </dxf>
    <dxf>
      <font>
        <color rgb="FF0070C0"/>
      </font>
      <fill>
        <patternFill>
          <bgColor theme="4" tint="0.59996337778862885"/>
        </patternFill>
      </fill>
    </dxf>
    <dxf>
      <font>
        <condense val="0"/>
        <extend val="0"/>
        <color rgb="FF9C6500"/>
      </font>
      <fill>
        <patternFill>
          <bgColor rgb="FFFFEB9C"/>
        </patternFill>
      </fill>
    </dxf>
    <dxf>
      <font>
        <color theme="6" tint="-0.499984740745262"/>
      </font>
      <fill>
        <patternFill>
          <bgColor theme="6" tint="0.79998168889431442"/>
        </patternFill>
      </fill>
    </dxf>
    <dxf>
      <font>
        <condense val="0"/>
        <extend val="0"/>
        <color rgb="FF9C0006"/>
      </font>
      <fill>
        <patternFill>
          <bgColor rgb="FFFFC7CE"/>
        </patternFill>
      </fill>
    </dxf>
    <dxf>
      <font>
        <color theme="5" tint="-0.24994659260841701"/>
      </font>
      <fill>
        <patternFill>
          <bgColor theme="5" tint="0.79998168889431442"/>
        </patternFill>
      </fill>
    </dxf>
    <dxf>
      <font>
        <condense val="0"/>
        <extend val="0"/>
        <color rgb="FF9C0006"/>
      </font>
      <fill>
        <patternFill>
          <bgColor rgb="FFFFC7CE"/>
        </patternFill>
      </fill>
    </dxf>
    <dxf>
      <font>
        <color rgb="FFB0AC00"/>
      </font>
      <fill>
        <patternFill>
          <bgColor rgb="FFFFFFC1"/>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ndense val="0"/>
        <extend val="0"/>
        <color rgb="FF006100"/>
      </font>
      <fill>
        <patternFill>
          <bgColor rgb="FFC6EFCE"/>
        </patternFill>
      </fill>
    </dxf>
    <dxf>
      <font>
        <color rgb="FF0070C0"/>
      </font>
      <fill>
        <patternFill>
          <bgColor theme="4" tint="0.59996337778862885"/>
        </patternFill>
      </fill>
    </dxf>
    <dxf>
      <font>
        <condense val="0"/>
        <extend val="0"/>
        <color rgb="FF9C6500"/>
      </font>
      <fill>
        <patternFill>
          <bgColor rgb="FFFFEB9C"/>
        </patternFill>
      </fill>
    </dxf>
    <dxf>
      <font>
        <color rgb="FFB0AC00"/>
      </font>
      <fill>
        <patternFill>
          <bgColor rgb="FFFFFFB9"/>
        </patternFill>
      </fill>
    </dxf>
    <dxf>
      <font>
        <condense val="0"/>
        <extend val="0"/>
        <color rgb="FF9C0006"/>
      </font>
      <fill>
        <patternFill>
          <bgColor rgb="FFFFC7CE"/>
        </patternFill>
      </fill>
    </dxf>
    <dxf>
      <font>
        <color theme="5" tint="-0.24994659260841701"/>
      </font>
      <fill>
        <patternFill>
          <bgColor theme="5" tint="0.79998168889431442"/>
        </patternFill>
      </fill>
    </dxf>
    <dxf>
      <font>
        <condense val="0"/>
        <extend val="0"/>
        <color rgb="FF9C0006"/>
      </font>
      <fill>
        <patternFill>
          <bgColor rgb="FFFFC7CE"/>
        </patternFill>
      </fill>
    </dxf>
    <dxf>
      <font>
        <color rgb="FFB0AC00"/>
      </font>
      <fill>
        <patternFill>
          <bgColor rgb="FFFFFFC1"/>
        </patternFill>
      </fill>
    </dxf>
    <dxf>
      <font>
        <color rgb="FFE7E200"/>
      </font>
      <fill>
        <patternFill>
          <bgColor rgb="FFFFFFD1"/>
        </patternFill>
      </fill>
    </dxf>
    <dxf>
      <font>
        <color theme="6" tint="-0.499984740745262"/>
      </font>
      <fill>
        <patternFill>
          <bgColor theme="6" tint="0.79998168889431442"/>
        </patternFill>
      </fill>
    </dxf>
    <dxf>
      <font>
        <color theme="6" tint="-0.499984740745262"/>
      </font>
      <fill>
        <patternFill>
          <bgColor theme="6" tint="0.79998168889431442"/>
        </patternFill>
      </fill>
    </dxf>
    <dxf>
      <font>
        <color rgb="FFFF6600"/>
      </font>
      <fill>
        <patternFill>
          <bgColor rgb="FFFFCC66"/>
        </patternFill>
      </fill>
    </dxf>
    <dxf>
      <font>
        <condense val="0"/>
        <extend val="0"/>
        <color rgb="FF9C0006"/>
      </font>
      <fill>
        <patternFill>
          <bgColor rgb="FFFFC7CE"/>
        </patternFill>
      </fill>
    </dxf>
    <dxf>
      <font>
        <color rgb="FFFFFFFF"/>
      </font>
      <fill>
        <patternFill patternType="none"/>
      </fill>
    </dxf>
    <dxf>
      <font>
        <color rgb="FFFFFFFF"/>
      </font>
      <fill>
        <patternFill patternType="none"/>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FFFFFF"/>
      </font>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ndense val="0"/>
        <extend val="0"/>
        <color rgb="FF006100"/>
      </font>
      <fill>
        <patternFill>
          <bgColor rgb="FFC6EFCE"/>
        </patternFill>
      </fill>
    </dxf>
    <dxf>
      <font>
        <color theme="6" tint="-0.499984740745262"/>
      </font>
      <fill>
        <patternFill>
          <bgColor theme="6" tint="0.79998168889431442"/>
        </patternFill>
      </fill>
    </dxf>
    <dxf>
      <font>
        <color theme="5" tint="-0.24994659260841701"/>
      </font>
      <fill>
        <patternFill>
          <bgColor theme="5" tint="0.79998168889431442"/>
        </patternFill>
      </fill>
    </dxf>
    <dxf>
      <font>
        <condense val="0"/>
        <extend val="0"/>
        <color rgb="FF9C0006"/>
      </font>
      <fill>
        <patternFill>
          <bgColor rgb="FFFFC7CE"/>
        </patternFill>
      </fill>
    </dxf>
    <dxf>
      <font>
        <color rgb="FFFF6600"/>
      </font>
      <fill>
        <patternFill>
          <bgColor rgb="FFFFCC66"/>
        </patternFill>
      </fill>
    </dxf>
    <dxf>
      <font>
        <condense val="0"/>
        <extend val="0"/>
        <color rgb="FF9C6500"/>
      </font>
      <fill>
        <patternFill>
          <bgColor rgb="FFFFEB9C"/>
        </patternFill>
      </fill>
    </dxf>
    <dxf>
      <font>
        <color rgb="FFB0AC00"/>
      </font>
      <fill>
        <patternFill>
          <bgColor rgb="FFFFFFB9"/>
        </patternFill>
      </fill>
    </dxf>
    <dxf>
      <font>
        <condense val="0"/>
        <extend val="0"/>
        <color rgb="FF9C0006"/>
      </font>
      <fill>
        <patternFill>
          <bgColor rgb="FFFFC7CE"/>
        </patternFill>
      </fill>
    </dxf>
    <dxf>
      <font>
        <color theme="6" tint="-0.499984740745262"/>
      </font>
      <fill>
        <patternFill>
          <bgColor theme="6" tint="0.79998168889431442"/>
        </patternFill>
      </fill>
    </dxf>
    <dxf>
      <font>
        <color rgb="FFE7E200"/>
      </font>
      <fill>
        <patternFill>
          <bgColor rgb="FFFFFFD1"/>
        </patternFill>
      </fill>
    </dxf>
    <dxf>
      <font>
        <color rgb="FF0070C0"/>
      </font>
      <fill>
        <patternFill>
          <bgColor theme="4" tint="0.59996337778862885"/>
        </patternFill>
      </fill>
    </dxf>
    <dxf>
      <font>
        <condense val="0"/>
        <extend val="0"/>
        <color rgb="FF9C0006"/>
      </font>
      <fill>
        <patternFill>
          <bgColor rgb="FFFFC7CE"/>
        </patternFill>
      </fill>
    </dxf>
    <dxf>
      <font>
        <color rgb="FFB0AC00"/>
      </font>
      <fill>
        <patternFill>
          <bgColor rgb="FFFFFFC1"/>
        </patternFill>
      </fill>
    </dxf>
    <dxf>
      <font>
        <color rgb="FFFFFFFF"/>
      </font>
      <fill>
        <patternFill patternType="none"/>
      </fill>
    </dxf>
    <dxf>
      <font>
        <color rgb="FFFFFFFF"/>
      </font>
      <fill>
        <patternFill patternType="none"/>
      </fill>
    </dxf>
    <dxf>
      <fill>
        <patternFill>
          <bgColor rgb="FFFFEB9C"/>
        </patternFill>
      </fill>
    </dxf>
    <dxf>
      <fill>
        <patternFill>
          <bgColor rgb="FFB5E6A2"/>
        </patternFill>
      </fill>
    </dxf>
    <dxf>
      <fill>
        <patternFill>
          <bgColor rgb="FFFFEB9C"/>
        </patternFill>
      </fill>
    </dxf>
    <dxf>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lor rgb="FF006100"/>
      </font>
      <fill>
        <patternFill>
          <bgColor rgb="FFC6EFCE"/>
        </patternFill>
      </fill>
    </dxf>
    <dxf>
      <fill>
        <patternFill>
          <fgColor rgb="FF92D050"/>
        </patternFill>
      </fill>
    </dxf>
    <dxf>
      <font>
        <condense val="0"/>
        <extend val="0"/>
        <color rgb="FF9C6500"/>
      </font>
      <fill>
        <patternFill>
          <bgColor rgb="FFFFEB9C"/>
        </patternFill>
      </fill>
    </dxf>
    <dxf>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lor theme="0"/>
      </font>
      <fill>
        <patternFill>
          <bgColor theme="7"/>
        </patternFill>
      </fill>
    </dxf>
    <dxf>
      <font>
        <condense val="0"/>
        <extend val="0"/>
        <color rgb="FF9C6500"/>
      </font>
      <fill>
        <patternFill>
          <bgColor rgb="FFFFEB9C"/>
        </patternFill>
      </fill>
    </dxf>
    <dxf>
      <font>
        <color rgb="FFFF6600"/>
      </font>
      <fill>
        <patternFill>
          <bgColor rgb="FFFFCC66"/>
        </patternFill>
      </fill>
    </dxf>
    <dxf>
      <font>
        <color theme="6" tint="-0.499984740745262"/>
      </font>
      <fill>
        <patternFill>
          <bgColor theme="6" tint="0.79998168889431442"/>
        </patternFill>
      </fill>
    </dxf>
    <dxf>
      <font>
        <color rgb="FFB0AC00"/>
      </font>
      <fill>
        <patternFill>
          <bgColor rgb="FFFFFFB9"/>
        </patternFill>
      </fill>
    </dxf>
    <dxf>
      <font>
        <condense val="0"/>
        <extend val="0"/>
        <color rgb="FF9C0006"/>
      </font>
      <fill>
        <patternFill>
          <bgColor rgb="FFFFC7CE"/>
        </patternFill>
      </fill>
    </dxf>
    <dxf>
      <font>
        <color rgb="FFB0AC00"/>
      </font>
      <fill>
        <patternFill>
          <bgColor rgb="FFFFFFC1"/>
        </patternFill>
      </fill>
    </dxf>
    <dxf>
      <font>
        <condense val="0"/>
        <extend val="0"/>
        <color rgb="FF9C0006"/>
      </font>
      <fill>
        <patternFill>
          <bgColor rgb="FFFFC7CE"/>
        </patternFill>
      </fill>
    </dxf>
    <dxf>
      <font>
        <color theme="5" tint="-0.24994659260841701"/>
      </font>
      <fill>
        <patternFill>
          <bgColor theme="5" tint="0.79998168889431442"/>
        </patternFill>
      </fill>
    </dxf>
    <dxf>
      <font>
        <color rgb="FFE7E200"/>
      </font>
      <fill>
        <patternFill>
          <bgColor rgb="FFFFFFD1"/>
        </patternFill>
      </fill>
    </dxf>
    <dxf>
      <font>
        <color theme="6" tint="-0.499984740745262"/>
      </font>
      <fill>
        <patternFill>
          <bgColor theme="6"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4" tint="0.59996337778862885"/>
        </patternFill>
      </fill>
    </dxf>
    <dxf>
      <font>
        <condense val="0"/>
        <extend val="0"/>
        <color rgb="FF9C6500"/>
      </font>
      <fill>
        <patternFill>
          <bgColor rgb="FFFFEB9C"/>
        </patternFill>
      </fill>
    </dxf>
    <dxf>
      <font>
        <color rgb="FF0070C0"/>
      </font>
      <fill>
        <patternFill>
          <bgColor theme="4" tint="0.59996337778862885"/>
        </patternFill>
      </fill>
    </dxf>
    <dxf>
      <font>
        <condense val="0"/>
        <extend val="0"/>
        <color rgb="FF006100"/>
      </font>
      <fill>
        <patternFill>
          <bgColor rgb="FFC6EFCE"/>
        </patternFill>
      </fill>
    </dxf>
    <dxf>
      <font>
        <color theme="6" tint="-0.499984740745262"/>
      </font>
      <fill>
        <patternFill>
          <bgColor theme="6" tint="0.79998168889431442"/>
        </patternFill>
      </fill>
    </dxf>
    <dxf>
      <font>
        <color rgb="FFE7E200"/>
      </font>
      <fill>
        <patternFill>
          <bgColor rgb="FFFFFFD1"/>
        </patternFill>
      </fill>
    </dxf>
    <dxf>
      <font>
        <color rgb="FFB0AC00"/>
      </font>
      <fill>
        <patternFill>
          <bgColor rgb="FFFFFFC1"/>
        </patternFill>
      </fill>
    </dxf>
    <dxf>
      <font>
        <condense val="0"/>
        <extend val="0"/>
        <color rgb="FF9C0006"/>
      </font>
      <fill>
        <patternFill>
          <bgColor rgb="FFFFC7CE"/>
        </patternFill>
      </fill>
    </dxf>
    <dxf>
      <font>
        <color rgb="FFB0AC00"/>
      </font>
      <fill>
        <patternFill>
          <bgColor rgb="FFFFFFB9"/>
        </patternFill>
      </fill>
    </dxf>
    <dxf>
      <font>
        <color theme="6" tint="-0.499984740745262"/>
      </font>
      <fill>
        <patternFill>
          <bgColor theme="6" tint="0.79998168889431442"/>
        </patternFill>
      </fill>
    </dxf>
    <dxf>
      <font>
        <condense val="0"/>
        <extend val="0"/>
        <color rgb="FF9C0006"/>
      </font>
      <fill>
        <patternFill>
          <bgColor rgb="FFFFC7CE"/>
        </patternFill>
      </fill>
    </dxf>
    <dxf>
      <font>
        <color theme="5" tint="-0.24994659260841701"/>
      </font>
      <fill>
        <patternFill>
          <bgColor theme="5" tint="0.79998168889431442"/>
        </patternFill>
      </fill>
    </dxf>
    <dxf>
      <font>
        <condense val="0"/>
        <extend val="0"/>
        <color rgb="FF9C0006"/>
      </font>
      <fill>
        <patternFill>
          <bgColor rgb="FFFFC7CE"/>
        </patternFill>
      </fill>
    </dxf>
    <dxf>
      <font>
        <color rgb="FFFF6600"/>
      </font>
      <fill>
        <patternFill>
          <bgColor rgb="FFFFCC66"/>
        </patternFill>
      </fill>
    </dxf>
    <dxf>
      <font>
        <condense val="0"/>
        <extend val="0"/>
        <color rgb="FF9C6500"/>
      </font>
      <fill>
        <patternFill>
          <bgColor rgb="FFFFEB9C"/>
        </patternFill>
      </fill>
    </dxf>
    <dxf>
      <font>
        <color rgb="FF0070C0"/>
      </font>
      <fill>
        <patternFill>
          <bgColor theme="4" tint="0.59996337778862885"/>
        </patternFill>
      </fill>
    </dxf>
    <dxf>
      <font>
        <condense val="0"/>
        <extend val="0"/>
        <color rgb="FF006100"/>
      </font>
      <fill>
        <patternFill>
          <bgColor rgb="FFC6EFCE"/>
        </patternFill>
      </fill>
    </dxf>
    <dxf>
      <font>
        <condense val="0"/>
        <extend val="0"/>
        <color rgb="FF9C6500"/>
      </font>
      <fill>
        <patternFill>
          <bgColor rgb="FFFFEB9C"/>
        </patternFill>
      </fill>
    </dxf>
    <dxf>
      <font>
        <color theme="6" tint="-0.499984740745262"/>
      </font>
      <fill>
        <patternFill>
          <bgColor theme="6" tint="0.79998168889431442"/>
        </patternFill>
      </fill>
    </dxf>
    <dxf>
      <font>
        <color rgb="FFB0AC00"/>
      </font>
      <fill>
        <patternFill>
          <bgColor rgb="FFFFFFB9"/>
        </patternFill>
      </fill>
    </dxf>
    <dxf>
      <font>
        <condense val="0"/>
        <extend val="0"/>
        <color rgb="FF9C0006"/>
      </font>
      <fill>
        <patternFill>
          <bgColor rgb="FFFFC7CE"/>
        </patternFill>
      </fill>
    </dxf>
    <dxf>
      <font>
        <color theme="6" tint="-0.499984740745262"/>
      </font>
      <fill>
        <patternFill>
          <bgColor theme="6" tint="0.79998168889431442"/>
        </patternFill>
      </fill>
    </dxf>
    <dxf>
      <font>
        <color rgb="FFE7E200"/>
      </font>
      <fill>
        <patternFill>
          <bgColor rgb="FFFFFFD1"/>
        </patternFill>
      </fill>
    </dxf>
    <dxf>
      <font>
        <color rgb="FFB0AC00"/>
      </font>
      <fill>
        <patternFill>
          <bgColor rgb="FFFFFFC1"/>
        </patternFill>
      </fill>
    </dxf>
    <dxf>
      <font>
        <condense val="0"/>
        <extend val="0"/>
        <color rgb="FF9C0006"/>
      </font>
      <fill>
        <patternFill>
          <bgColor rgb="FFFFC7CE"/>
        </patternFill>
      </fill>
    </dxf>
    <dxf>
      <font>
        <color theme="5" tint="-0.24994659260841701"/>
      </font>
      <fill>
        <patternFill>
          <bgColor theme="5" tint="0.79998168889431442"/>
        </patternFill>
      </fill>
    </dxf>
    <dxf>
      <font>
        <condense val="0"/>
        <extend val="0"/>
        <color rgb="FF9C0006"/>
      </font>
      <fill>
        <patternFill>
          <bgColor rgb="FFFFC7CE"/>
        </patternFill>
      </fill>
    </dxf>
    <dxf>
      <font>
        <color rgb="FFFF6600"/>
      </font>
      <fill>
        <patternFill>
          <bgColor rgb="FFFFCC66"/>
        </patternFill>
      </fill>
    </dxf>
    <dxf>
      <font>
        <color theme="5" tint="-0.24994659260841701"/>
      </font>
      <fill>
        <patternFill>
          <bgColor theme="5" tint="0.79998168889431442"/>
        </patternFill>
      </fill>
    </dxf>
    <dxf>
      <font>
        <condense val="0"/>
        <extend val="0"/>
        <color rgb="FF006100"/>
      </font>
      <fill>
        <patternFill>
          <bgColor rgb="FFC6EFCE"/>
        </patternFill>
      </fill>
    </dxf>
    <dxf>
      <font>
        <color rgb="FF0070C0"/>
      </font>
      <fill>
        <patternFill>
          <bgColor theme="4" tint="0.59996337778862885"/>
        </patternFill>
      </fill>
    </dxf>
    <dxf>
      <font>
        <condense val="0"/>
        <extend val="0"/>
        <color rgb="FF9C6500"/>
      </font>
      <fill>
        <patternFill>
          <bgColor rgb="FFFFEB9C"/>
        </patternFill>
      </fill>
    </dxf>
    <dxf>
      <font>
        <color rgb="FFFF6600"/>
      </font>
      <fill>
        <patternFill>
          <bgColor rgb="FFFFCC66"/>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E7E200"/>
      </font>
      <fill>
        <patternFill>
          <bgColor rgb="FFFFFFD1"/>
        </patternFill>
      </fill>
    </dxf>
    <dxf>
      <font>
        <color theme="6" tint="-0.499984740745262"/>
      </font>
      <fill>
        <patternFill>
          <bgColor theme="6" tint="0.79998168889431442"/>
        </patternFill>
      </fill>
    </dxf>
    <dxf>
      <font>
        <color rgb="FFB0AC00"/>
      </font>
      <fill>
        <patternFill>
          <bgColor rgb="FFFFFFB9"/>
        </patternFill>
      </fill>
    </dxf>
    <dxf>
      <font>
        <color theme="6" tint="-0.499984740745262"/>
      </font>
      <fill>
        <patternFill>
          <bgColor theme="6" tint="0.79998168889431442"/>
        </patternFill>
      </fill>
    </dxf>
    <dxf>
      <font>
        <color rgb="FFB0AC00"/>
      </font>
      <fill>
        <patternFill>
          <bgColor rgb="FFFFFFC1"/>
        </patternFill>
      </fill>
    </dxf>
    <dxf>
      <font>
        <condense val="0"/>
        <extend val="0"/>
        <color rgb="FF9C0006"/>
      </font>
      <fill>
        <patternFill>
          <bgColor rgb="FFFFC7CE"/>
        </patternFill>
      </fill>
    </dxf>
    <dxf>
      <font>
        <color rgb="FFFF6600"/>
      </font>
      <fill>
        <patternFill>
          <bgColor rgb="FFFFCC66"/>
        </patternFill>
      </fill>
    </dxf>
    <dxf>
      <font>
        <color rgb="FF0070C0"/>
      </font>
      <fill>
        <patternFill>
          <bgColor theme="4" tint="0.59996337778862885"/>
        </patternFill>
      </fill>
    </dxf>
    <dxf>
      <font>
        <condense val="0"/>
        <extend val="0"/>
        <color rgb="FF006100"/>
      </font>
      <fill>
        <patternFill>
          <bgColor rgb="FFC6EFCE"/>
        </patternFill>
      </fill>
    </dxf>
    <dxf>
      <font>
        <condense val="0"/>
        <extend val="0"/>
        <color rgb="FF9C6500"/>
      </font>
      <fill>
        <patternFill>
          <bgColor rgb="FFFFEB9C"/>
        </patternFill>
      </fill>
    </dxf>
    <dxf>
      <font>
        <color rgb="FFFF6600"/>
      </font>
      <fill>
        <patternFill>
          <bgColor rgb="FFFFCC66"/>
        </patternFill>
      </fill>
    </dxf>
    <dxf>
      <font>
        <condense val="0"/>
        <extend val="0"/>
        <color rgb="FF9C0006"/>
      </font>
      <fill>
        <patternFill>
          <bgColor rgb="FFFFC7CE"/>
        </patternFill>
      </fill>
    </dxf>
    <dxf>
      <font>
        <condense val="0"/>
        <extend val="0"/>
        <color rgb="FF9C6500"/>
      </font>
      <fill>
        <patternFill>
          <bgColor rgb="FFFFEB9C"/>
        </patternFill>
      </fill>
    </dxf>
    <dxf>
      <font>
        <color rgb="FF0070C0"/>
      </font>
      <fill>
        <patternFill>
          <bgColor theme="4" tint="0.59996337778862885"/>
        </patternFill>
      </fill>
    </dxf>
    <dxf>
      <font>
        <condense val="0"/>
        <extend val="0"/>
        <color rgb="FF006100"/>
      </font>
      <fill>
        <patternFill>
          <bgColor rgb="FFC6EFCE"/>
        </patternFill>
      </fill>
    </dxf>
    <dxf>
      <font>
        <color rgb="FF0070C0"/>
      </font>
      <fill>
        <patternFill>
          <bgColor theme="4" tint="0.59996337778862885"/>
        </patternFill>
      </fill>
    </dxf>
    <dxf>
      <font>
        <condense val="0"/>
        <extend val="0"/>
        <color rgb="FF9C6500"/>
      </font>
      <fill>
        <patternFill>
          <bgColor rgb="FFFFEB9C"/>
        </patternFill>
      </fill>
    </dxf>
    <dxf>
      <font>
        <color rgb="FFFF6600"/>
      </font>
      <fill>
        <patternFill>
          <bgColor rgb="FFFFCC6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lor rgb="FFFF6600"/>
      </font>
      <fill>
        <patternFill>
          <bgColor rgb="FFFFCC66"/>
        </patternFill>
      </fill>
    </dxf>
    <dxf>
      <font>
        <condense val="0"/>
        <extend val="0"/>
        <color rgb="FF9C0006"/>
      </font>
      <fill>
        <patternFill>
          <bgColor rgb="FFFFC7CE"/>
        </patternFill>
      </fill>
    </dxf>
    <dxf>
      <font>
        <color rgb="FF0070C0"/>
      </font>
      <fill>
        <patternFill>
          <bgColor theme="4" tint="0.59996337778862885"/>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colors>
    <mruColors>
      <color rgb="FFFFEB9C"/>
      <color rgb="FFFFFFFF"/>
      <color rgb="FFB5E6A2"/>
      <color rgb="FFFFFF99"/>
      <color rgb="FFFFCC66"/>
      <color rgb="FFFF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1240465</xdr:colOff>
      <xdr:row>0</xdr:row>
      <xdr:rowOff>88605</xdr:rowOff>
    </xdr:from>
    <xdr:to>
      <xdr:col>1</xdr:col>
      <xdr:colOff>609157</xdr:colOff>
      <xdr:row>3</xdr:row>
      <xdr:rowOff>210436</xdr:rowOff>
    </xdr:to>
    <xdr:pic>
      <xdr:nvPicPr>
        <xdr:cNvPr id="2" name="Imagen 1">
          <a:extLst>
            <a:ext uri="{FF2B5EF4-FFF2-40B4-BE49-F238E27FC236}">
              <a16:creationId xmlns:a16="http://schemas.microsoft.com/office/drawing/2014/main" id="{464022A3-D050-41F4-9BEE-D227A6E09542}"/>
            </a:ext>
          </a:extLst>
        </xdr:cNvPr>
        <xdr:cNvPicPr>
          <a:picLocks noChangeAspect="1"/>
        </xdr:cNvPicPr>
      </xdr:nvPicPr>
      <xdr:blipFill>
        <a:blip xmlns:r="http://schemas.openxmlformats.org/officeDocument/2006/relationships" r:embed="rId1"/>
        <a:stretch>
          <a:fillRect/>
        </a:stretch>
      </xdr:blipFill>
      <xdr:spPr>
        <a:xfrm>
          <a:off x="1240465" y="88605"/>
          <a:ext cx="1549917" cy="1179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xdr:row>
      <xdr:rowOff>9525</xdr:rowOff>
    </xdr:from>
    <xdr:to>
      <xdr:col>7</xdr:col>
      <xdr:colOff>495300</xdr:colOff>
      <xdr:row>13</xdr:row>
      <xdr:rowOff>238125</xdr:rowOff>
    </xdr:to>
    <xdr:pic>
      <xdr:nvPicPr>
        <xdr:cNvPr id="3" name="Imagen 2">
          <a:extLst>
            <a:ext uri="{FF2B5EF4-FFF2-40B4-BE49-F238E27FC236}">
              <a16:creationId xmlns:a16="http://schemas.microsoft.com/office/drawing/2014/main" id="{F97F472D-3B32-1FAE-27B1-701384BD3A81}"/>
            </a:ext>
          </a:extLst>
        </xdr:cNvPr>
        <xdr:cNvPicPr>
          <a:picLocks noChangeAspect="1"/>
        </xdr:cNvPicPr>
      </xdr:nvPicPr>
      <xdr:blipFill>
        <a:blip xmlns:r="http://schemas.openxmlformats.org/officeDocument/2006/relationships" r:embed="rId1"/>
        <a:stretch>
          <a:fillRect/>
        </a:stretch>
      </xdr:blipFill>
      <xdr:spPr>
        <a:xfrm>
          <a:off x="28575" y="2152650"/>
          <a:ext cx="4991100" cy="2914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D72E-3C27-4BDD-9884-60EE78A57DB6}">
  <dimension ref="A1:BC57"/>
  <sheetViews>
    <sheetView tabSelected="1" topLeftCell="AK4" zoomScaleNormal="100" workbookViewId="0">
      <selection activeCell="AY53" sqref="AY53"/>
    </sheetView>
  </sheetViews>
  <sheetFormatPr baseColWidth="10" defaultColWidth="11.42578125" defaultRowHeight="15" x14ac:dyDescent="0.25"/>
  <cols>
    <col min="1" max="1" width="32.7109375" style="11" customWidth="1"/>
    <col min="2" max="2" width="57.140625" style="6" customWidth="1"/>
    <col min="3" max="3" width="33.140625" style="6" customWidth="1"/>
    <col min="4" max="4" width="50.42578125" style="6" customWidth="1"/>
    <col min="5" max="5" width="53" style="6" customWidth="1"/>
    <col min="6" max="6" width="50.42578125" style="6" customWidth="1"/>
    <col min="7" max="7" width="22.140625" style="6" customWidth="1"/>
    <col min="8" max="8" width="25" style="11" customWidth="1"/>
    <col min="9" max="9" width="16" style="11" customWidth="1"/>
    <col min="10" max="10" width="15.140625" style="21" bestFit="1" customWidth="1"/>
    <col min="11" max="11" width="15.140625" style="21" customWidth="1"/>
    <col min="12" max="12" width="16.5703125" style="6" customWidth="1"/>
    <col min="13" max="13" width="11.5703125" style="6" bestFit="1" customWidth="1"/>
    <col min="14" max="14" width="20.140625" style="22" bestFit="1" customWidth="1"/>
    <col min="15" max="15" width="19.28515625" style="6" hidden="1" customWidth="1"/>
    <col min="16" max="16" width="19.85546875" style="6" bestFit="1" customWidth="1"/>
    <col min="17" max="21" width="14.85546875" style="6" hidden="1" customWidth="1"/>
    <col min="22" max="22" width="10.5703125" style="6" customWidth="1"/>
    <col min="23" max="23" width="48.7109375" style="6" customWidth="1"/>
    <col min="24" max="24" width="9.42578125" style="6" bestFit="1" customWidth="1"/>
    <col min="25" max="25" width="14.85546875" style="6" customWidth="1"/>
    <col min="26" max="26" width="10.42578125" style="64" bestFit="1" customWidth="1"/>
    <col min="27" max="27" width="14.85546875" style="6" customWidth="1"/>
    <col min="28" max="28" width="10.28515625" style="6" bestFit="1" customWidth="1"/>
    <col min="29" max="29" width="13.140625" style="6" customWidth="1"/>
    <col min="30" max="30" width="14.85546875" style="11" customWidth="1"/>
    <col min="31" max="31" width="8.140625" style="6" bestFit="1" customWidth="1"/>
    <col min="32" max="32" width="71" style="6" customWidth="1"/>
    <col min="33" max="33" width="8.5703125" style="6" bestFit="1" customWidth="1"/>
    <col min="34" max="34" width="15.140625" style="6" customWidth="1"/>
    <col min="35" max="35" width="10.42578125" style="67" bestFit="1" customWidth="1"/>
    <col min="36" max="36" width="15.140625" style="6" customWidth="1"/>
    <col min="37" max="37" width="10.28515625" style="6" bestFit="1" customWidth="1"/>
    <col min="38" max="38" width="16.140625" style="6" customWidth="1"/>
    <col min="39" max="39" width="8.85546875" style="6" customWidth="1"/>
    <col min="40" max="40" width="10.85546875" style="6" customWidth="1"/>
    <col min="41" max="41" width="6.85546875" style="6" customWidth="1"/>
    <col min="42" max="42" width="14.5703125" style="6" customWidth="1"/>
    <col min="43" max="43" width="17.5703125" style="6" hidden="1" customWidth="1"/>
    <col min="44" max="44" width="20" style="6" customWidth="1"/>
    <col min="45" max="49" width="17.5703125" style="6" hidden="1" customWidth="1"/>
    <col min="50" max="50" width="45" style="6" customWidth="1"/>
    <col min="51" max="51" width="52.85546875" style="6" customWidth="1"/>
    <col min="52" max="52" width="22.28515625" style="6" bestFit="1" customWidth="1"/>
    <col min="53" max="53" width="13.28515625" style="6" bestFit="1" customWidth="1"/>
    <col min="54" max="54" width="14.85546875" style="6" bestFit="1" customWidth="1"/>
    <col min="55" max="55" width="35.42578125" style="6" customWidth="1"/>
    <col min="56" max="16384" width="11.42578125" style="6"/>
  </cols>
  <sheetData>
    <row r="1" spans="1:55" ht="27.75" customHeight="1" x14ac:dyDescent="0.25">
      <c r="A1" s="170"/>
      <c r="B1" s="170"/>
      <c r="C1" s="171" t="s">
        <v>0</v>
      </c>
      <c r="D1" s="171"/>
      <c r="E1" s="1" t="s">
        <v>78</v>
      </c>
      <c r="F1" s="1" t="s">
        <v>79</v>
      </c>
      <c r="G1" s="27"/>
      <c r="H1" s="2"/>
      <c r="I1" s="2"/>
      <c r="J1" s="3"/>
      <c r="K1" s="3"/>
      <c r="L1" s="4"/>
      <c r="M1" s="4"/>
      <c r="N1" s="5"/>
      <c r="O1" s="4"/>
    </row>
    <row r="2" spans="1:55" ht="27.75" customHeight="1" x14ac:dyDescent="0.25">
      <c r="A2" s="170"/>
      <c r="B2" s="170"/>
      <c r="C2" s="171"/>
      <c r="D2" s="171"/>
      <c r="E2" s="7" t="s">
        <v>80</v>
      </c>
      <c r="F2" s="7">
        <v>1</v>
      </c>
      <c r="G2" s="27"/>
      <c r="H2" s="8"/>
      <c r="I2" s="8"/>
      <c r="J2" s="9"/>
      <c r="K2" s="9"/>
      <c r="L2" s="4"/>
      <c r="M2" s="4"/>
      <c r="N2" s="5"/>
      <c r="O2" s="4"/>
    </row>
    <row r="3" spans="1:55" ht="27.75" customHeight="1" x14ac:dyDescent="0.25">
      <c r="A3" s="170"/>
      <c r="B3" s="170"/>
      <c r="C3" s="171"/>
      <c r="D3" s="171"/>
      <c r="E3" s="69" t="s">
        <v>81</v>
      </c>
      <c r="F3" s="69" t="s">
        <v>82</v>
      </c>
      <c r="G3" s="27"/>
      <c r="H3" s="2"/>
      <c r="I3" s="2"/>
      <c r="J3" s="3"/>
      <c r="K3" s="3"/>
      <c r="L3" s="4"/>
      <c r="M3" s="4"/>
      <c r="N3" s="5"/>
      <c r="O3" s="4"/>
    </row>
    <row r="4" spans="1:55" ht="27.75" customHeight="1" x14ac:dyDescent="0.25">
      <c r="A4" s="170"/>
      <c r="B4" s="170"/>
      <c r="C4" s="171"/>
      <c r="D4" s="171"/>
      <c r="E4" s="10">
        <v>45700</v>
      </c>
      <c r="F4" s="7" t="s">
        <v>83</v>
      </c>
      <c r="G4" s="27"/>
      <c r="H4" s="2"/>
      <c r="I4" s="2"/>
      <c r="J4" s="3"/>
      <c r="K4" s="3"/>
      <c r="L4" s="4"/>
      <c r="M4" s="4"/>
      <c r="N4" s="5"/>
      <c r="O4" s="4"/>
    </row>
    <row r="5" spans="1:55" ht="17.25" customHeight="1" x14ac:dyDescent="0.25">
      <c r="B5" s="12"/>
      <c r="C5" s="12"/>
      <c r="D5" s="12"/>
      <c r="E5" s="12"/>
      <c r="F5" s="12"/>
      <c r="G5" s="12"/>
      <c r="H5" s="2"/>
      <c r="I5" s="2"/>
      <c r="J5" s="3"/>
      <c r="K5" s="3"/>
      <c r="L5" s="4"/>
      <c r="M5" s="4"/>
      <c r="N5" s="5"/>
      <c r="O5" s="4"/>
    </row>
    <row r="6" spans="1:55" ht="18.75" customHeight="1" x14ac:dyDescent="0.25">
      <c r="A6" s="11" t="s">
        <v>481</v>
      </c>
      <c r="H6" s="2"/>
      <c r="I6" s="2"/>
      <c r="J6" s="13"/>
      <c r="K6" s="13"/>
      <c r="L6" s="4"/>
      <c r="M6" s="4"/>
      <c r="N6" s="5"/>
      <c r="O6" s="4"/>
    </row>
    <row r="7" spans="1:55" s="14" customFormat="1" ht="15" customHeight="1" x14ac:dyDescent="0.25">
      <c r="Q7" s="15"/>
      <c r="R7" s="15"/>
      <c r="S7" s="15"/>
      <c r="T7" s="15"/>
      <c r="U7" s="15"/>
      <c r="Z7" s="65"/>
      <c r="AD7" s="66"/>
      <c r="AI7" s="68"/>
      <c r="AO7" s="60"/>
      <c r="AP7" s="60"/>
      <c r="AQ7" s="60"/>
    </row>
    <row r="8" spans="1:55" s="14" customFormat="1" ht="15" customHeight="1" x14ac:dyDescent="0.25">
      <c r="A8" s="26"/>
      <c r="B8" s="26"/>
      <c r="C8" s="28" t="s">
        <v>1</v>
      </c>
      <c r="D8" s="29"/>
      <c r="E8" s="29"/>
      <c r="F8" s="29"/>
      <c r="G8" s="29"/>
      <c r="H8" s="29"/>
      <c r="I8" s="29"/>
      <c r="J8" s="29"/>
      <c r="K8" s="29"/>
      <c r="L8" s="29"/>
      <c r="M8" s="29"/>
      <c r="N8" s="29"/>
      <c r="O8" s="29"/>
      <c r="P8" s="30"/>
      <c r="Q8" s="161" t="s">
        <v>3</v>
      </c>
      <c r="R8" s="161" t="s">
        <v>4</v>
      </c>
      <c r="S8" s="163" t="s">
        <v>5</v>
      </c>
      <c r="T8" s="161" t="s">
        <v>6</v>
      </c>
      <c r="U8" s="161" t="s">
        <v>7</v>
      </c>
      <c r="V8" s="165" t="s">
        <v>401</v>
      </c>
      <c r="W8" s="166"/>
      <c r="X8" s="166"/>
      <c r="Y8" s="166"/>
      <c r="Z8" s="166"/>
      <c r="AA8" s="166"/>
      <c r="AB8" s="166"/>
      <c r="AC8" s="167"/>
      <c r="AD8" s="168" t="s">
        <v>42</v>
      </c>
      <c r="AE8" s="165" t="s">
        <v>402</v>
      </c>
      <c r="AF8" s="166"/>
      <c r="AG8" s="166"/>
      <c r="AH8" s="166"/>
      <c r="AI8" s="166"/>
      <c r="AJ8" s="166"/>
      <c r="AK8" s="166"/>
      <c r="AL8" s="167"/>
      <c r="AM8" s="179" t="s">
        <v>41</v>
      </c>
      <c r="AN8" s="180"/>
      <c r="AO8" s="175" t="s">
        <v>14</v>
      </c>
      <c r="AP8" s="176"/>
      <c r="AQ8" s="61"/>
      <c r="AR8" s="154" t="s">
        <v>403</v>
      </c>
      <c r="AS8" s="24" t="s">
        <v>3</v>
      </c>
      <c r="AT8" s="24" t="s">
        <v>4</v>
      </c>
      <c r="AU8" s="24" t="s">
        <v>5</v>
      </c>
      <c r="AV8" s="24" t="s">
        <v>6</v>
      </c>
      <c r="AW8" s="24" t="s">
        <v>7</v>
      </c>
      <c r="AX8" s="156" t="s">
        <v>16</v>
      </c>
      <c r="AY8" s="158" t="s">
        <v>2</v>
      </c>
      <c r="AZ8" s="159"/>
      <c r="BA8" s="159"/>
      <c r="BB8" s="159"/>
      <c r="BC8" s="160"/>
    </row>
    <row r="9" spans="1:55" s="14" customFormat="1" ht="33" customHeight="1" x14ac:dyDescent="0.25">
      <c r="A9" s="16" t="s">
        <v>8</v>
      </c>
      <c r="B9" s="16" t="s">
        <v>9</v>
      </c>
      <c r="C9" s="16" t="s">
        <v>10</v>
      </c>
      <c r="D9" s="17" t="s">
        <v>11</v>
      </c>
      <c r="E9" s="16" t="s">
        <v>85</v>
      </c>
      <c r="F9" s="150" t="s">
        <v>32</v>
      </c>
      <c r="G9" s="149" t="s">
        <v>43</v>
      </c>
      <c r="H9" s="18" t="s">
        <v>12</v>
      </c>
      <c r="I9" s="70" t="s">
        <v>84</v>
      </c>
      <c r="J9" s="172" t="s">
        <v>77</v>
      </c>
      <c r="K9" s="173"/>
      <c r="L9" s="174"/>
      <c r="M9" s="183" t="s">
        <v>14</v>
      </c>
      <c r="N9" s="184"/>
      <c r="O9" s="17"/>
      <c r="P9" s="71" t="s">
        <v>45</v>
      </c>
      <c r="Q9" s="162"/>
      <c r="R9" s="162"/>
      <c r="S9" s="164"/>
      <c r="T9" s="162"/>
      <c r="U9" s="162"/>
      <c r="V9" s="63" t="s">
        <v>39</v>
      </c>
      <c r="W9" s="63" t="s">
        <v>15</v>
      </c>
      <c r="X9" s="63" t="s">
        <v>34</v>
      </c>
      <c r="Y9" s="63" t="s">
        <v>35</v>
      </c>
      <c r="Z9" s="63" t="s">
        <v>36</v>
      </c>
      <c r="AA9" s="63" t="s">
        <v>37</v>
      </c>
      <c r="AB9" s="63" t="s">
        <v>33</v>
      </c>
      <c r="AC9" s="63" t="s">
        <v>38</v>
      </c>
      <c r="AD9" s="169"/>
      <c r="AE9" s="63" t="s">
        <v>40</v>
      </c>
      <c r="AF9" s="63" t="s">
        <v>15</v>
      </c>
      <c r="AG9" s="72" t="s">
        <v>34</v>
      </c>
      <c r="AH9" s="63" t="s">
        <v>35</v>
      </c>
      <c r="AI9" s="73" t="s">
        <v>36</v>
      </c>
      <c r="AJ9" s="63" t="s">
        <v>37</v>
      </c>
      <c r="AK9" s="63" t="s">
        <v>33</v>
      </c>
      <c r="AL9" s="63" t="s">
        <v>38</v>
      </c>
      <c r="AM9" s="181"/>
      <c r="AN9" s="182"/>
      <c r="AO9" s="177"/>
      <c r="AP9" s="178"/>
      <c r="AQ9" s="62"/>
      <c r="AR9" s="155"/>
      <c r="AS9" s="25"/>
      <c r="AT9" s="25"/>
      <c r="AU9" s="25"/>
      <c r="AV9" s="25"/>
      <c r="AW9" s="25"/>
      <c r="AX9" s="157"/>
      <c r="AY9" s="20" t="s">
        <v>17</v>
      </c>
      <c r="AZ9" s="20" t="s">
        <v>18</v>
      </c>
      <c r="BA9" s="20" t="s">
        <v>19</v>
      </c>
      <c r="BB9" s="20" t="s">
        <v>20</v>
      </c>
      <c r="BC9" s="20" t="s">
        <v>21</v>
      </c>
    </row>
    <row r="10" spans="1:55" ht="63.75" x14ac:dyDescent="0.25">
      <c r="A10" s="80" t="s">
        <v>24</v>
      </c>
      <c r="B10" s="81" t="s">
        <v>25</v>
      </c>
      <c r="C10" s="82" t="s">
        <v>86</v>
      </c>
      <c r="D10" s="83" t="s">
        <v>87</v>
      </c>
      <c r="E10" s="83" t="s">
        <v>88</v>
      </c>
      <c r="F10" s="83" t="s">
        <v>101</v>
      </c>
      <c r="G10" s="83" t="s">
        <v>89</v>
      </c>
      <c r="H10" s="80" t="s">
        <v>264</v>
      </c>
      <c r="I10" s="80">
        <v>220</v>
      </c>
      <c r="J10" s="72">
        <f t="shared" ref="J10:J11" si="0">IF(I10&lt;3,1,IF(I10&lt;25,2,IF(I10&lt;500,3,IF(I10&lt;5000,4,IF(I10&gt;5000,5,0)))))</f>
        <v>3</v>
      </c>
      <c r="K10" s="73">
        <f t="shared" ref="K10" si="1">IF(J10=1,"20%",IF(J10=2,40%,IF(J10=3,60%,IF(J10=4,80%,100%))))</f>
        <v>0.6</v>
      </c>
      <c r="L10" s="119" t="str">
        <f>IF(J10=1,"Muy Baja",IF(J10=2,"Baja",IF(J10=3,"Media",IF(J10=4,"Alta","Muy Alta"))))</f>
        <v>Media</v>
      </c>
      <c r="M10" s="85">
        <v>3</v>
      </c>
      <c r="N10" s="132" t="str">
        <f t="shared" ref="N10:N42" si="2">IF(M10=1,"Leve 20%",IF(M10=2,"Menor 40%",IF(M10=3,"Moderado 60%",IF(M10=4,"Mayor 80%","Catastrofico 100%"))))</f>
        <v>Moderado 60%</v>
      </c>
      <c r="O10" s="19">
        <f t="shared" ref="O10:O57" si="3">IF(M10=2,J10+20,IF(M10=3,J10+30,IF(M10=4,J10+40,IF(M10=5,J10+50,J10+10))))</f>
        <v>33</v>
      </c>
      <c r="P10" s="86" t="str">
        <f>IF(M10=1,Q10,IF(M10=2,R10,IF(M10=3,S10,IF(M10=4,T10,U10))))</f>
        <v>MODERADA 3:3</v>
      </c>
      <c r="Q10" s="19" t="str">
        <f>IF(O10=11,"BAJA 1:1",IF(O10=12,"BAJA 2:1",IF(O10=13,"MODERADA 3:1",IF(O10=14,"BAJA 4:1","ALTA 5:1"))))</f>
        <v>ALTA 5:1</v>
      </c>
      <c r="R10" s="19" t="str">
        <f>IF(O10=21,"BAJA 1:2",IF(O10=22,"MODERADA 2:2",IF(O10=23,"MODERADA 3:2",IF($O10=24,"MODERADA 4:2","ALTA 5:2"))))</f>
        <v>ALTA 5:2</v>
      </c>
      <c r="S10" s="19" t="str">
        <f>IF(O10=31,"MODERADA 1:3",IF(O10=32,"MODERADA 2:3",IF(O10=33,"MODERADA 3:3",IF(O10=34,"ALTA 4:3","ALTA 5:3"))))</f>
        <v>MODERADA 3:3</v>
      </c>
      <c r="T10" s="19" t="str">
        <f>IF(O10=41,"ALTA 1:4",IF(O10=42,"ALTA 2:4",IF(O10=43,"ALTA 3:4",IF(O10=44,"ALTA 4:4","ALTA 5:4"))))</f>
        <v>ALTA 5:4</v>
      </c>
      <c r="U10" s="19" t="str">
        <f>IF(O10=51,"EXTREMA 1:5",IF(O10=52,"EXTREMA 2:5",IF(O10=53,"EXTREMA 3:5",IF(O10=54,"EXTREMA 4:5","EXTREMA 5:5"))))</f>
        <v>EXTREMA 5:5</v>
      </c>
      <c r="V10" s="19">
        <v>1</v>
      </c>
      <c r="W10" s="19" t="s">
        <v>405</v>
      </c>
      <c r="X10" s="19" t="s">
        <v>46</v>
      </c>
      <c r="Y10" s="19" t="s">
        <v>47</v>
      </c>
      <c r="Z10" s="76">
        <f t="shared" ref="Z10" si="4">IF(AND(X10="Preventivo",Y10="Manual"),40%,IF(AND(X10="Preventivo",Y10="Automatico"),50%,0))</f>
        <v>0.4</v>
      </c>
      <c r="AA10" s="19" t="s">
        <v>90</v>
      </c>
      <c r="AB10" s="19" t="s">
        <v>91</v>
      </c>
      <c r="AC10" s="19" t="s">
        <v>90</v>
      </c>
      <c r="AD10" s="120">
        <f t="shared" ref="AD10" si="5">K10-(K10*Z10)</f>
        <v>0.36</v>
      </c>
      <c r="AE10" s="84">
        <v>2</v>
      </c>
      <c r="AF10" s="87" t="s">
        <v>92</v>
      </c>
      <c r="AG10" s="7" t="s">
        <v>49</v>
      </c>
      <c r="AH10" s="7" t="s">
        <v>47</v>
      </c>
      <c r="AI10" s="75">
        <f t="shared" ref="AI10" si="6">IF(AND(AG10="Detectivo",AH10="Manual"),30%,IF(AND(AG10="Detectivo",AH10="Automatico"),40%,0))</f>
        <v>0.3</v>
      </c>
      <c r="AJ10" s="7" t="s">
        <v>90</v>
      </c>
      <c r="AK10" s="7" t="s">
        <v>93</v>
      </c>
      <c r="AL10" s="7" t="s">
        <v>90</v>
      </c>
      <c r="AM10" s="139" cm="1">
        <f t="array" ref="AM10">IF(AND(AN10&lt;=20%,AN10&gt;1%),1,IF(AND(AN10&lt;=40%,AN10&gt;20%),2,IF(AND(AN10&lt;=80%,AN10&gt;40%),3,IF(AND(AN10&lt;=100%,AN&gt;80%),4,IF(AN10=100%,5)))))</f>
        <v>2</v>
      </c>
      <c r="AN10" s="73">
        <f t="shared" ref="AN10" si="7">AD10-(AD10*AI10)</f>
        <v>0.252</v>
      </c>
      <c r="AO10" s="119">
        <f t="shared" ref="AO10" si="8">+M10</f>
        <v>3</v>
      </c>
      <c r="AP10" s="140" t="str">
        <f t="shared" ref="AP10" si="9">IF(AO10=1,"Leve 20%",IF(AO10=2,"Menor 40%",IF(AO10=3,"Moderado 60%",IF(AO10=4,"Mayor 80%","Catastrofico 100%"))))</f>
        <v>Moderado 60%</v>
      </c>
      <c r="AQ10" s="19">
        <f t="shared" ref="AQ10:AQ37" si="10">IF(AO10=2,AM10+20,IF(AO10=3,AM10+30,IF(AO10=4,AM10+40,IF(AO10=5,AM10+50,AM10+10))))</f>
        <v>32</v>
      </c>
      <c r="AR10" s="86" t="str">
        <f t="shared" ref="AR10:AR11" si="11">IF(AO10=1,AS10,IF(AO10=2,AT10,IF(AO10=3,AU10,IF(AO10=4,AV10,AW10))))</f>
        <v>MODERADA 2:3</v>
      </c>
      <c r="AS10" s="19" t="str">
        <f>IF(AQ10=11,"BAJA 1:1",IF(AQ10=12,"BAJA 2:1",IF(AQ10=13,"MODERADA 3:1",IF(AQ10=14,"MODERADA 4:1","ALTA 5:1"))))</f>
        <v>ALTA 5:1</v>
      </c>
      <c r="AT10" s="19" t="str">
        <f>IF(AQ10=21,"BAJA 1:2",IF(AQ10=22,"MODERADA 2:2",IF(AQ10=23,"MODERADA 3:2",IF($O10=24,"MODERADA 4:2","ALTA 5:2"))))</f>
        <v>ALTA 5:2</v>
      </c>
      <c r="AU10" s="19" t="str">
        <f>IF(AQ10=31,"MODERADA 1:3",IF(AQ10=32,"MODERADA 2:3",IF(AQ10=33,"DODERADA 3:3",IF(AQ10=34,"ALTA 4:3","ALTA 5:3"))))</f>
        <v>MODERADA 2:3</v>
      </c>
      <c r="AV10" s="19" t="str">
        <f>IF(AQ10=41,"ALTA 1:4",IF(AQ10=42,"ALTA 2:4",IF(AQ10=43,"ALTA 3:4",IF(AQ10=44,"ALTA 4:4","ALTA 5:4"))))</f>
        <v>ALTA 5:4</v>
      </c>
      <c r="AW10" s="19" t="str">
        <f>IF(AQ10=51,"EXTREMA 1:5",IF(AQ10=52,"EXTREMA 2:5",IF(AQ10=53,"EXTREMA 3:5",IF(AQ10=54,"EXTREMA 4:5","EXTREMA 5:5"))))</f>
        <v>EXTREMA 5:5</v>
      </c>
      <c r="AX10" s="80" t="s">
        <v>22</v>
      </c>
      <c r="AY10" s="151" t="s">
        <v>26</v>
      </c>
      <c r="AZ10" s="7" t="s">
        <v>27</v>
      </c>
      <c r="BA10" s="88">
        <v>45658</v>
      </c>
      <c r="BB10" s="88">
        <v>45777</v>
      </c>
      <c r="BC10" s="10" t="s">
        <v>28</v>
      </c>
    </row>
    <row r="11" spans="1:55" ht="76.5" x14ac:dyDescent="0.25">
      <c r="A11" s="80" t="s">
        <v>95</v>
      </c>
      <c r="B11" s="80" t="s">
        <v>96</v>
      </c>
      <c r="C11" s="15" t="s">
        <v>97</v>
      </c>
      <c r="D11" s="15" t="s">
        <v>98</v>
      </c>
      <c r="E11" s="15" t="s">
        <v>99</v>
      </c>
      <c r="F11" s="15" t="s">
        <v>102</v>
      </c>
      <c r="G11" s="15" t="s">
        <v>100</v>
      </c>
      <c r="H11" s="80" t="s">
        <v>264</v>
      </c>
      <c r="I11" s="80">
        <v>5</v>
      </c>
      <c r="J11" s="127">
        <f t="shared" si="0"/>
        <v>2</v>
      </c>
      <c r="K11" s="120">
        <f>IF(J11=1,"20%",IF(J11=2,40%,IF(J11=3,60%,IF(J11=4,80%,100%))))</f>
        <v>0.4</v>
      </c>
      <c r="L11" s="119" t="str">
        <f>IF(J11=1,"Muy Baja",IF(J11=2,"Baja",IF(J11=3,"Media",IF(J11=4,"Alta","Muy Alta"))))</f>
        <v>Baja</v>
      </c>
      <c r="M11" s="15">
        <v>1</v>
      </c>
      <c r="N11" s="132" t="str">
        <f t="shared" si="2"/>
        <v>Leve 20%</v>
      </c>
      <c r="O11" s="19">
        <f t="shared" si="3"/>
        <v>12</v>
      </c>
      <c r="P11" s="86" t="str">
        <f t="shared" ref="P11:P16" si="12">IF(M11=1,Q11,IF(M11=2,R11,IF(M11=3,S11,IF(M11=4,T11,U11))))</f>
        <v>BAJA 2:1</v>
      </c>
      <c r="Q11" s="19" t="str">
        <f>IF(O11=11,"BAJA 1:1",IF(O11=12,"BAJA 2:1",IF(O11=13,"MODERADA 3:1",IF(O11=14,"BAJA 4:1","ALTA 5:1"))))</f>
        <v>BAJA 2:1</v>
      </c>
      <c r="R11" s="19" t="str">
        <f>IF(O11=21,"BAJA 1:2",IF(O11=22,"MODERADA 2:2",IF(O11=23,"MODERADA 3:2",IF($O11=24,"MODERADA 4:2","ALTA 5:2"))))</f>
        <v>ALTA 5:2</v>
      </c>
      <c r="S11" s="19" t="str">
        <f>IF(O11=31,"MODERADA 1:3",IF(O11=32,"MODERADA 2:3",IF(O11=33,"MODERADA 3:3",IF(O11=34,"ALTA 4:3","ALTA 5:3"))))</f>
        <v>ALTA 5:3</v>
      </c>
      <c r="T11" s="19" t="str">
        <f>IF(O11=41,"ALTA 1:4",IF(O11=42,"ALTA 2:4",IF(O11=43,"ALTA 3:4",IF(O11=44,"ALTA 4:4","ALTA 5:4"))))</f>
        <v>ALTA 5:4</v>
      </c>
      <c r="U11" s="19" t="str">
        <f>IF(O11=51,"EXTREMA 1:5",IF(O11=52,"EXTREMA 2:5",IF(O11=53,"EXTREMA 3:5",IF(O11=54,"EXTREMA 4:5","EXTREMA 5:5"))))</f>
        <v>EXTREMA 5:5</v>
      </c>
      <c r="V11" s="19">
        <v>1</v>
      </c>
      <c r="W11" s="19" t="s">
        <v>103</v>
      </c>
      <c r="X11" s="19" t="s">
        <v>46</v>
      </c>
      <c r="Y11" s="19" t="s">
        <v>47</v>
      </c>
      <c r="Z11" s="76">
        <f>IF(AND(X11="Preventivo",Y11="Manual"),40%,IF(AND(X11="Preventivo",Y11="Automatico"),50%,0))</f>
        <v>0.4</v>
      </c>
      <c r="AA11" s="19" t="s">
        <v>104</v>
      </c>
      <c r="AB11" s="19" t="s">
        <v>241</v>
      </c>
      <c r="AC11" s="19" t="s">
        <v>105</v>
      </c>
      <c r="AD11" s="137">
        <f>K11-(K11*Z11)</f>
        <v>0.24</v>
      </c>
      <c r="AE11" s="84">
        <v>2</v>
      </c>
      <c r="AF11" s="87" t="s">
        <v>106</v>
      </c>
      <c r="AG11" s="84" t="s">
        <v>49</v>
      </c>
      <c r="AH11" s="84" t="s">
        <v>47</v>
      </c>
      <c r="AI11" s="77">
        <f>IF(AND(AG11="Detectivo",AH11="Manual"),30%,IF(AND(AG11="Detectivo",AH11="Automatico"),40%,0))</f>
        <v>0.3</v>
      </c>
      <c r="AJ11" s="7" t="s">
        <v>90</v>
      </c>
      <c r="AK11" s="7" t="s">
        <v>107</v>
      </c>
      <c r="AL11" s="7" t="s">
        <v>108</v>
      </c>
      <c r="AM11" s="139" cm="1">
        <f t="array" ref="AM11">IF(AND(AN11&lt;=20%,AN11&gt;1%),1,IF(AND(AN11&lt;=40%,AN11&gt;20%),2,IF(AND(AN11&lt;=80%,AN11&gt;40%),3,IF(AND(AN11&lt;=100%,AN&gt;80%),4,IF(AN11=100%,5)))))</f>
        <v>1</v>
      </c>
      <c r="AN11" s="73">
        <f t="shared" ref="AN11" si="13">AD11-(AD11*AI11)</f>
        <v>0.16799999999999998</v>
      </c>
      <c r="AO11" s="119">
        <f t="shared" ref="AO11" si="14">+M11</f>
        <v>1</v>
      </c>
      <c r="AP11" s="140" t="str">
        <f t="shared" ref="AP11" si="15">IF(AO11=1,"Leve 20%",IF(AO11=2,"Menor 40%",IF(AO11=3,"Moderado 60%",IF(AO11=4,"Mayor 80%","Catastrofico 100%"))))</f>
        <v>Leve 20%</v>
      </c>
      <c r="AQ11" s="19">
        <f t="shared" si="10"/>
        <v>11</v>
      </c>
      <c r="AR11" s="86" t="str">
        <f t="shared" si="11"/>
        <v>BAJA 1:1</v>
      </c>
      <c r="AS11" s="19" t="str">
        <f t="shared" ref="AS11:AS18" si="16">IF(AQ11=11,"BAJA 1:1",IF(AQ11=12,"BAJA 2:1",IF(AQ11=13,"MODERADA 3:1",IF(AQ11=14,"MODERADA 4:1","ALTA 5:1"))))</f>
        <v>BAJA 1:1</v>
      </c>
      <c r="AT11" s="19" t="str">
        <f t="shared" ref="AT11:AT18" si="17">IF(AQ11=21,"BAJA 1:2",IF(AQ11=22,"MODERADA 2:2",IF(AQ11=23,"MODERADA 3:2",IF($O11=24,"MODERADA 4:2","ALTA 5:2"))))</f>
        <v>ALTA 5:2</v>
      </c>
      <c r="AU11" s="19" t="str">
        <f t="shared" ref="AU11:AU18" si="18">IF(AQ11=31,"MODERADA 1:3",IF(AQ11=32,"MODERADA 2:3",IF(AQ11=33,"DODERADA 3:3",IF(AQ11=34,"ALTA 4:3","ALTA 5:3"))))</f>
        <v>ALTA 5:3</v>
      </c>
      <c r="AV11" s="19" t="str">
        <f t="shared" ref="AV11:AV18" si="19">IF(AQ11=41,"ALTA 1:4",IF(AQ11=42,"ALTA 2:4",IF(AQ11=43,"ALTA 3:4",IF(AQ11=44,"ALTA 4:4","ALTA 5:4"))))</f>
        <v>ALTA 5:4</v>
      </c>
      <c r="AW11" s="19" t="str">
        <f t="shared" ref="AW11:AW18" si="20">IF(AQ11=51,"EXTREMA 1:5",IF(AQ11=52,"EXTREMA 2:5",IF(AQ11=53,"EXTREMA 3:5",IF(AQ11=54,"EXTREMA 4:5","EXTREMA 5:5"))))</f>
        <v>EXTREMA 5:5</v>
      </c>
      <c r="AX11" s="80" t="s">
        <v>287</v>
      </c>
      <c r="AY11" s="87"/>
      <c r="AZ11" s="80"/>
      <c r="BA11" s="88"/>
      <c r="BB11" s="88"/>
      <c r="BC11" s="80"/>
    </row>
    <row r="12" spans="1:55" ht="117" customHeight="1" x14ac:dyDescent="0.25">
      <c r="A12" s="80" t="s">
        <v>109</v>
      </c>
      <c r="B12" s="7" t="s">
        <v>110</v>
      </c>
      <c r="C12" s="82" t="s">
        <v>485</v>
      </c>
      <c r="D12" s="83" t="s">
        <v>432</v>
      </c>
      <c r="E12" s="83" t="s">
        <v>111</v>
      </c>
      <c r="F12" s="83" t="s">
        <v>112</v>
      </c>
      <c r="G12" s="83" t="s">
        <v>118</v>
      </c>
      <c r="H12" s="80" t="s">
        <v>482</v>
      </c>
      <c r="I12" s="80">
        <v>5000</v>
      </c>
      <c r="J12" s="127">
        <f>IF(I12&lt;3,1,IF(I12&lt;25,2,IF(I12&lt;500,3,IF(I12&lt;5000,4,IF(I12&gt;=5000,5,0)))))</f>
        <v>5</v>
      </c>
      <c r="K12" s="121">
        <f t="shared" ref="K12:K38" si="21">IF(J12=1,"20%",IF(J12=2,40%,IF(J12=3,60%,IF(J12=4,80%,100%))))</f>
        <v>1</v>
      </c>
      <c r="L12" s="119" t="str">
        <f>IF(J12=1,"Muy Baja",IF(J12=2,"Baja",IF(J12=3,"Media",IF(J12=4,"Alta","Muy Alta"))))</f>
        <v>Muy Alta</v>
      </c>
      <c r="M12" s="85">
        <v>5</v>
      </c>
      <c r="N12" s="132" t="str">
        <f t="shared" si="2"/>
        <v>Catastrofico 100%</v>
      </c>
      <c r="O12" s="19">
        <f t="shared" si="3"/>
        <v>55</v>
      </c>
      <c r="P12" s="86" t="str">
        <f t="shared" si="12"/>
        <v>EXTREMA 5:5</v>
      </c>
      <c r="Q12" s="19" t="str">
        <f>IF(O12=11,"BAJA 1:1",IF(O12=12,"BAJA 2:1",IF(O12=13,"MODERADA 3:1",IF(O12=14,"BAJA 4:1","ALTA 5:1"))))</f>
        <v>ALTA 5:1</v>
      </c>
      <c r="R12" s="19" t="str">
        <f t="shared" ref="R12:R57" si="22">IF(O12=21,"BAJA 1:2",IF(O12=22,"MODERADA 2:2",IF(O12=23,"MODERADA 3:2",IF($O12=24,"MODERADA 4:2","ALTA 5:2"))))</f>
        <v>ALTA 5:2</v>
      </c>
      <c r="S12" s="19" t="str">
        <f t="shared" ref="S12:S57" si="23">IF(O12=31,"MODERADA 1:3",IF(O12=32,"MODERADA 2:3",IF(O12=33,"MODERADA 3:3",IF(O12=34,"ALTA 4:3","ALTA 5:3"))))</f>
        <v>ALTA 5:3</v>
      </c>
      <c r="T12" s="19" t="str">
        <f t="shared" ref="T12:T57" si="24">IF(O12=41,"ALTA 1:4",IF(O12=42,"ALTA 2:4",IF(O12=43,"ALTA 3:4",IF(O12=44,"ALTA 4:4","ALTA 5:4"))))</f>
        <v>ALTA 5:4</v>
      </c>
      <c r="U12" s="19" t="str">
        <f t="shared" ref="U12:U57" si="25">IF(O12=51,"EXTREMA 1:5",IF(O12=52,"EXTREMA 2:5",IF(O12=53,"EXTREMA 3:5",IF(O12=54,"EXTREMA 4:5","EXTREMA 5:5"))))</f>
        <v>EXTREMA 5:5</v>
      </c>
      <c r="V12" s="19">
        <v>1</v>
      </c>
      <c r="W12" s="19" t="s">
        <v>131</v>
      </c>
      <c r="X12" s="19" t="s">
        <v>46</v>
      </c>
      <c r="Y12" s="19" t="s">
        <v>47</v>
      </c>
      <c r="Z12" s="76">
        <f>IF(AND(X12="Preventivo",Y12="Manual"),40%,IF(AND(X12="Preventivo",Y12="Automatico"),50%,0))</f>
        <v>0.4</v>
      </c>
      <c r="AA12" s="19" t="s">
        <v>90</v>
      </c>
      <c r="AB12" s="19" t="s">
        <v>121</v>
      </c>
      <c r="AC12" s="84" t="s">
        <v>132</v>
      </c>
      <c r="AD12" s="120">
        <f t="shared" ref="AD12:AD28" si="26">K12-(K12*Z12)</f>
        <v>0.6</v>
      </c>
      <c r="AE12" s="84">
        <v>2</v>
      </c>
      <c r="AF12" s="87" t="s">
        <v>133</v>
      </c>
      <c r="AG12" s="7" t="s">
        <v>49</v>
      </c>
      <c r="AH12" s="7" t="s">
        <v>47</v>
      </c>
      <c r="AI12" s="75">
        <f>IF(AND(AG12="Detectivo",AH12="Manual"),30%,IF(AND(AG12="Detectivo",AH12="Automatico"),40%,0))</f>
        <v>0.3</v>
      </c>
      <c r="AJ12" s="7" t="s">
        <v>90</v>
      </c>
      <c r="AK12" s="7" t="s">
        <v>134</v>
      </c>
      <c r="AL12" s="7" t="s">
        <v>135</v>
      </c>
      <c r="AM12" s="139" cm="1">
        <f t="array" ref="AM12">IF(AND(AN12&lt;=20%,AN12&gt;1%),1,IF(AND(AN12&lt;=40%,AN12&gt;20%),2,IF(AND(AN12&lt;=80%,AN12&gt;40%),3,IF(AND(AN12&lt;=100%,AN&gt;80%),4,IF(AN12=100%,5)))))</f>
        <v>3</v>
      </c>
      <c r="AN12" s="73">
        <f t="shared" ref="AN12:AN13" si="27">AD12-(AD12*AI12)</f>
        <v>0.42</v>
      </c>
      <c r="AO12" s="119">
        <f t="shared" ref="AO12:AO13" si="28">+M12</f>
        <v>5</v>
      </c>
      <c r="AP12" s="140" t="str">
        <f t="shared" ref="AP12:AP13" si="29">IF(AO12=1,"Leve 20%",IF(AO12=2,"Menor 40%",IF(AO12=3,"Moderado 60%",IF(AO12=4,"Mayor 80%","Catastrofico 100%"))))</f>
        <v>Catastrofico 100%</v>
      </c>
      <c r="AQ12" s="19">
        <f t="shared" si="10"/>
        <v>53</v>
      </c>
      <c r="AR12" s="86" t="str">
        <f t="shared" ref="AR12:AR13" si="30">IF(AO12=1,AS12,IF(AO12=2,AT12,IF(AO12=3,AU12,IF(AO12=4,AV12,AW12))))</f>
        <v>EXTREMA 3:5</v>
      </c>
      <c r="AS12" s="19" t="str">
        <f t="shared" si="16"/>
        <v>ALTA 5:1</v>
      </c>
      <c r="AT12" s="19" t="str">
        <f t="shared" si="17"/>
        <v>ALTA 5:2</v>
      </c>
      <c r="AU12" s="19" t="str">
        <f t="shared" si="18"/>
        <v>ALTA 5:3</v>
      </c>
      <c r="AV12" s="19" t="str">
        <f t="shared" si="19"/>
        <v>ALTA 5:4</v>
      </c>
      <c r="AW12" s="19" t="str">
        <f t="shared" si="20"/>
        <v>EXTREMA 3:5</v>
      </c>
      <c r="AX12" s="80" t="s">
        <v>22</v>
      </c>
      <c r="AY12" s="89" t="s">
        <v>144</v>
      </c>
      <c r="AZ12" s="7" t="s">
        <v>136</v>
      </c>
      <c r="BA12" s="88">
        <v>45658</v>
      </c>
      <c r="BB12" s="88">
        <v>45777</v>
      </c>
      <c r="BC12" s="10" t="s">
        <v>137</v>
      </c>
    </row>
    <row r="13" spans="1:55" ht="105" customHeight="1" x14ac:dyDescent="0.25">
      <c r="A13" s="80" t="s">
        <v>109</v>
      </c>
      <c r="B13" s="7" t="s">
        <v>110</v>
      </c>
      <c r="C13" s="82" t="s">
        <v>486</v>
      </c>
      <c r="D13" s="87" t="s">
        <v>114</v>
      </c>
      <c r="E13" s="87" t="s">
        <v>115</v>
      </c>
      <c r="F13" s="87" t="s">
        <v>116</v>
      </c>
      <c r="G13" s="87" t="s">
        <v>89</v>
      </c>
      <c r="H13" s="80" t="s">
        <v>483</v>
      </c>
      <c r="I13" s="80">
        <v>5000</v>
      </c>
      <c r="J13" s="127">
        <f>IF(I13&lt;3,1,IF(I13&lt;25,2,IF(I13&lt;500,3,IF(I13&lt;5000,4,IF(I13&gt;=5000,5,0)))))</f>
        <v>5</v>
      </c>
      <c r="K13" s="121">
        <f t="shared" si="21"/>
        <v>1</v>
      </c>
      <c r="L13" s="119" t="str">
        <f>IF(J13=1,"Muy Baja",IF(J13=2,"Baja",IF(J13=3,"Media",IF(J13=4,"Alta","Muy Alta"))))</f>
        <v>Muy Alta</v>
      </c>
      <c r="M13" s="85">
        <v>4</v>
      </c>
      <c r="N13" s="132" t="str">
        <f t="shared" si="2"/>
        <v>Mayor 80%</v>
      </c>
      <c r="O13" s="19">
        <f t="shared" si="3"/>
        <v>45</v>
      </c>
      <c r="P13" s="86" t="str">
        <f t="shared" si="12"/>
        <v>ALTA 5:4</v>
      </c>
      <c r="Q13" s="19" t="str">
        <f t="shared" ref="Q13:Q57" si="31">IF(O13=11,"BAJA 1:1",IF(O13=12,"BAJA 2:1",IF(O13=13,"MODERADA 3:1",IF(O13=14,"MODERADA 4:1","ALTA 5:1"))))</f>
        <v>ALTA 5:1</v>
      </c>
      <c r="R13" s="19" t="str">
        <f t="shared" si="22"/>
        <v>ALTA 5:2</v>
      </c>
      <c r="S13" s="19" t="str">
        <f t="shared" si="23"/>
        <v>ALTA 5:3</v>
      </c>
      <c r="T13" s="19" t="str">
        <f t="shared" si="24"/>
        <v>ALTA 5:4</v>
      </c>
      <c r="U13" s="19" t="str">
        <f t="shared" si="25"/>
        <v>EXTREMA 5:5</v>
      </c>
      <c r="V13" s="19">
        <v>1</v>
      </c>
      <c r="W13" s="7" t="s">
        <v>119</v>
      </c>
      <c r="X13" s="19" t="s">
        <v>46</v>
      </c>
      <c r="Y13" s="19" t="s">
        <v>47</v>
      </c>
      <c r="Z13" s="76">
        <f t="shared" ref="Z13:Z42" si="32">IF(AND(X13="Preventivo",Y13="Manual"),40%,IF(AND(X13="Preventivo",Y13="Automatico"),50%,0))</f>
        <v>0.4</v>
      </c>
      <c r="AA13" s="19" t="s">
        <v>120</v>
      </c>
      <c r="AB13" s="19" t="s">
        <v>121</v>
      </c>
      <c r="AC13" s="84" t="s">
        <v>122</v>
      </c>
      <c r="AD13" s="120">
        <f t="shared" si="26"/>
        <v>0.6</v>
      </c>
      <c r="AE13" s="84">
        <v>2</v>
      </c>
      <c r="AF13" s="7" t="s">
        <v>123</v>
      </c>
      <c r="AG13" s="7" t="s">
        <v>49</v>
      </c>
      <c r="AH13" s="7" t="s">
        <v>47</v>
      </c>
      <c r="AI13" s="75">
        <f>IF(AND(AG13="Detectivo",AH13="Manual"),30%,IF(AND(AG13="Detectivo",AH13="Automatico"),40%,0))</f>
        <v>0.3</v>
      </c>
      <c r="AJ13" s="7" t="s">
        <v>90</v>
      </c>
      <c r="AK13" s="7" t="s">
        <v>121</v>
      </c>
      <c r="AL13" s="7" t="s">
        <v>124</v>
      </c>
      <c r="AM13" s="139" cm="1">
        <f t="array" ref="AM13">IF(AND(AN13&lt;=20%,AN13&gt;1%),1,IF(AND(AN13&lt;=40%,AN13&gt;20%),2,IF(AND(AN13&lt;=80%,AN13&gt;40%),3,IF(AND(AN13&lt;=100%,AN&gt;80%),4,IF(AN13=100%,5)))))</f>
        <v>3</v>
      </c>
      <c r="AN13" s="73">
        <f t="shared" si="27"/>
        <v>0.42</v>
      </c>
      <c r="AO13" s="119">
        <f t="shared" si="28"/>
        <v>4</v>
      </c>
      <c r="AP13" s="140" t="str">
        <f t="shared" si="29"/>
        <v>Mayor 80%</v>
      </c>
      <c r="AQ13" s="19">
        <f t="shared" si="10"/>
        <v>43</v>
      </c>
      <c r="AR13" s="86" t="str">
        <f t="shared" si="30"/>
        <v>ALTA 3:4</v>
      </c>
      <c r="AS13" s="19" t="str">
        <f t="shared" si="16"/>
        <v>ALTA 5:1</v>
      </c>
      <c r="AT13" s="19" t="str">
        <f t="shared" si="17"/>
        <v>ALTA 5:2</v>
      </c>
      <c r="AU13" s="19" t="str">
        <f t="shared" si="18"/>
        <v>ALTA 5:3</v>
      </c>
      <c r="AV13" s="19" t="str">
        <f t="shared" si="19"/>
        <v>ALTA 3:4</v>
      </c>
      <c r="AW13" s="19" t="str">
        <f t="shared" si="20"/>
        <v>EXTREMA 5:5</v>
      </c>
      <c r="AX13" s="80" t="s">
        <v>22</v>
      </c>
      <c r="AY13" s="89" t="s">
        <v>138</v>
      </c>
      <c r="AZ13" s="7" t="s">
        <v>139</v>
      </c>
      <c r="BA13" s="88">
        <v>45658</v>
      </c>
      <c r="BB13" s="88">
        <v>45777</v>
      </c>
      <c r="BC13" s="10" t="s">
        <v>140</v>
      </c>
    </row>
    <row r="14" spans="1:55" ht="66" customHeight="1" x14ac:dyDescent="0.25">
      <c r="A14" s="80" t="s">
        <v>109</v>
      </c>
      <c r="B14" s="7" t="s">
        <v>110</v>
      </c>
      <c r="C14" s="82" t="s">
        <v>113</v>
      </c>
      <c r="D14" s="87" t="s">
        <v>145</v>
      </c>
      <c r="E14" s="87" t="s">
        <v>146</v>
      </c>
      <c r="F14" s="87" t="s">
        <v>117</v>
      </c>
      <c r="G14" s="87" t="s">
        <v>89</v>
      </c>
      <c r="H14" s="80" t="s">
        <v>264</v>
      </c>
      <c r="I14" s="80">
        <v>500</v>
      </c>
      <c r="J14" s="127">
        <f>IF(I14&lt;3,1,IF(I14&lt;25,2,IF(I14&lt;500,3,IF(I14&lt;5000,4,IF(I14&gt;5000,5,0)))))</f>
        <v>4</v>
      </c>
      <c r="K14" s="121">
        <f t="shared" si="21"/>
        <v>0.8</v>
      </c>
      <c r="L14" s="119" t="str">
        <f t="shared" ref="L14:L38" si="33">IF(J14=1,"Muy Baja",IF(J14=2,"Baja",IF(J14=3,"Media",IF(J14=4,"Alta","muy Alta"))))</f>
        <v>Alta</v>
      </c>
      <c r="M14" s="85">
        <v>1</v>
      </c>
      <c r="N14" s="132" t="str">
        <f t="shared" si="2"/>
        <v>Leve 20%</v>
      </c>
      <c r="O14" s="19">
        <f t="shared" si="3"/>
        <v>14</v>
      </c>
      <c r="P14" s="84" t="str">
        <f t="shared" si="12"/>
        <v>MODERADA 4:1</v>
      </c>
      <c r="Q14" s="19" t="str">
        <f>IF(O14=11,"BAJA 1:1",IF(O14=12,"BAJA 2:1",IF(O14=13,"MODERADA 3:1",IF(O14=14,"MODERADA 4:1","ALTA 5:1"))))</f>
        <v>MODERADA 4:1</v>
      </c>
      <c r="R14" s="19" t="str">
        <f t="shared" si="22"/>
        <v>ALTA 5:2</v>
      </c>
      <c r="S14" s="19" t="str">
        <f t="shared" si="23"/>
        <v>ALTA 5:3</v>
      </c>
      <c r="T14" s="19" t="str">
        <f t="shared" si="24"/>
        <v>ALTA 5:4</v>
      </c>
      <c r="U14" s="19" t="str">
        <f t="shared" si="25"/>
        <v>EXTREMA 5:5</v>
      </c>
      <c r="V14" s="19"/>
      <c r="W14" s="19" t="s">
        <v>125</v>
      </c>
      <c r="X14" s="19" t="s">
        <v>46</v>
      </c>
      <c r="Y14" s="19" t="s">
        <v>47</v>
      </c>
      <c r="Z14" s="76">
        <f t="shared" si="32"/>
        <v>0.4</v>
      </c>
      <c r="AA14" s="19" t="s">
        <v>126</v>
      </c>
      <c r="AB14" s="19" t="s">
        <v>121</v>
      </c>
      <c r="AC14" s="84" t="s">
        <v>127</v>
      </c>
      <c r="AD14" s="120">
        <f t="shared" si="26"/>
        <v>0.48</v>
      </c>
      <c r="AE14" s="84">
        <v>2</v>
      </c>
      <c r="AF14" s="7" t="s">
        <v>128</v>
      </c>
      <c r="AG14" s="7" t="s">
        <v>49</v>
      </c>
      <c r="AH14" s="7" t="s">
        <v>47</v>
      </c>
      <c r="AI14" s="75">
        <f t="shared" ref="AI14:AI38" si="34">IF(AND(AG14="Detectivo",AH14="Manual"),30%,IF(AND(AG14="Detectivo",AH14="Automatico"),40%,0))</f>
        <v>0.3</v>
      </c>
      <c r="AJ14" s="7" t="s">
        <v>129</v>
      </c>
      <c r="AK14" s="7" t="s">
        <v>121</v>
      </c>
      <c r="AL14" s="84" t="s">
        <v>130</v>
      </c>
      <c r="AM14" s="139" cm="1">
        <f t="array" ref="AM14">IF(AND(AN14&lt;=20%,AN14&gt;1%),1,IF(AND(AN14&lt;=40%,AN14&gt;20%),2,IF(AND(AN14&lt;=80%,AN14&gt;40%),3,IF(AND(AN14&lt;=100%,AN&gt;80%),4,IF(AN14=100%,5)))))</f>
        <v>2</v>
      </c>
      <c r="AN14" s="73">
        <f t="shared" ref="AN14" si="35">AD14-(AD14*AI14)</f>
        <v>0.33599999999999997</v>
      </c>
      <c r="AO14" s="119">
        <f t="shared" ref="AO14" si="36">+M14</f>
        <v>1</v>
      </c>
      <c r="AP14" s="140" t="str">
        <f t="shared" ref="AP14" si="37">IF(AO14=1,"Leve 20%",IF(AO14=2,"Menor 40%",IF(AO14=3,"Moderado 60%",IF(AO14=4,"Mayor 80%","Catastrofico 100%"))))</f>
        <v>Leve 20%</v>
      </c>
      <c r="AQ14" s="19">
        <f t="shared" ref="AQ14" si="38">IF(AO14=2,AM14+20,IF(AO14=3,AM14+30,IF(AO14=4,AM14+40,IF(AO14=5,AM14+50,AM14+10))))</f>
        <v>12</v>
      </c>
      <c r="AR14" s="86" t="str">
        <f t="shared" ref="AR14:AR28" si="39">IF(AO14=1,AS14,IF(AO14=2,AT14,IF(AO14=3,AU14,IF(AO14=4,AV14,AW14))))</f>
        <v>BAJA 2:1</v>
      </c>
      <c r="AS14" s="19" t="str">
        <f t="shared" si="16"/>
        <v>BAJA 2:1</v>
      </c>
      <c r="AT14" s="19" t="str">
        <f t="shared" si="17"/>
        <v>ALTA 5:2</v>
      </c>
      <c r="AU14" s="19" t="str">
        <f t="shared" si="18"/>
        <v>ALTA 5:3</v>
      </c>
      <c r="AV14" s="19" t="str">
        <f t="shared" si="19"/>
        <v>ALTA 5:4</v>
      </c>
      <c r="AW14" s="19" t="str">
        <f t="shared" si="20"/>
        <v>EXTREMA 5:5</v>
      </c>
      <c r="AX14" s="80" t="s">
        <v>22</v>
      </c>
      <c r="AY14" s="89" t="s">
        <v>141</v>
      </c>
      <c r="AZ14" s="7" t="s">
        <v>142</v>
      </c>
      <c r="BA14" s="88">
        <v>45658</v>
      </c>
      <c r="BB14" s="88">
        <v>45777</v>
      </c>
      <c r="BC14" s="10" t="s">
        <v>143</v>
      </c>
    </row>
    <row r="15" spans="1:55" ht="63.75" x14ac:dyDescent="0.25">
      <c r="A15" s="80" t="s">
        <v>147</v>
      </c>
      <c r="B15" s="81" t="s">
        <v>148</v>
      </c>
      <c r="C15" s="82" t="s">
        <v>149</v>
      </c>
      <c r="D15" s="83" t="s">
        <v>150</v>
      </c>
      <c r="E15" s="83" t="s">
        <v>151</v>
      </c>
      <c r="F15" s="83" t="s">
        <v>152</v>
      </c>
      <c r="G15" s="83" t="s">
        <v>89</v>
      </c>
      <c r="H15" s="80" t="s">
        <v>264</v>
      </c>
      <c r="I15" s="80">
        <v>1</v>
      </c>
      <c r="J15" s="72">
        <f t="shared" ref="J15" si="40">IF(I15&lt;3,1,IF(I15&lt;25,2,IF(I15&lt;500,3,IF(I15&lt;5000,4,IF(I15&gt;5000,5,0)))))</f>
        <v>1</v>
      </c>
      <c r="K15" s="73" t="str">
        <f t="shared" si="21"/>
        <v>20%</v>
      </c>
      <c r="L15" s="119" t="str">
        <f t="shared" si="33"/>
        <v>Muy Baja</v>
      </c>
      <c r="M15" s="90">
        <v>4</v>
      </c>
      <c r="N15" s="132" t="str">
        <f t="shared" si="2"/>
        <v>Mayor 80%</v>
      </c>
      <c r="O15" s="19">
        <f t="shared" si="3"/>
        <v>41</v>
      </c>
      <c r="P15" s="86" t="str">
        <f t="shared" si="12"/>
        <v>ALTA 1:4</v>
      </c>
      <c r="Q15" s="19" t="str">
        <f t="shared" si="31"/>
        <v>ALTA 5:1</v>
      </c>
      <c r="R15" s="19" t="str">
        <f t="shared" si="22"/>
        <v>ALTA 5:2</v>
      </c>
      <c r="S15" s="19" t="str">
        <f t="shared" si="23"/>
        <v>ALTA 5:3</v>
      </c>
      <c r="T15" s="19" t="str">
        <f t="shared" si="24"/>
        <v>ALTA 1:4</v>
      </c>
      <c r="U15" s="19" t="str">
        <f t="shared" si="25"/>
        <v>EXTREMA 5:5</v>
      </c>
      <c r="V15" s="19">
        <v>1</v>
      </c>
      <c r="W15" s="91" t="s">
        <v>157</v>
      </c>
      <c r="X15" s="19" t="s">
        <v>46</v>
      </c>
      <c r="Y15" s="19" t="s">
        <v>47</v>
      </c>
      <c r="Z15" s="76">
        <f t="shared" si="32"/>
        <v>0.4</v>
      </c>
      <c r="AA15" s="19" t="s">
        <v>104</v>
      </c>
      <c r="AB15" s="19">
        <v>1</v>
      </c>
      <c r="AC15" s="91" t="s">
        <v>158</v>
      </c>
      <c r="AD15" s="120">
        <f t="shared" si="26"/>
        <v>0.12</v>
      </c>
      <c r="AE15" s="84">
        <v>2</v>
      </c>
      <c r="AF15" s="81" t="s">
        <v>159</v>
      </c>
      <c r="AG15" s="81" t="s">
        <v>49</v>
      </c>
      <c r="AH15" s="81" t="s">
        <v>47</v>
      </c>
      <c r="AI15" s="75">
        <f t="shared" si="34"/>
        <v>0.3</v>
      </c>
      <c r="AJ15" s="81" t="s">
        <v>104</v>
      </c>
      <c r="AK15" s="81">
        <v>12</v>
      </c>
      <c r="AL15" s="81" t="s">
        <v>104</v>
      </c>
      <c r="AM15" s="139" cm="1">
        <f t="array" ref="AM15">IF(AND(AN15&lt;=20%,AN15&gt;1%),1,IF(AND(AN15&lt;=40%,AN15&gt;20%),2,IF(AND(AN15&lt;=80%,AN15&gt;40%),3,IF(AND(AN15&lt;=100%,AN&gt;80%),4,IF(AN15=100%,5)))))</f>
        <v>1</v>
      </c>
      <c r="AN15" s="73">
        <f t="shared" ref="AN15:AN17" si="41">AD15-(AD15*AI15)</f>
        <v>8.3999999999999991E-2</v>
      </c>
      <c r="AO15" s="119">
        <f t="shared" ref="AO15:AO17" si="42">+M15</f>
        <v>4</v>
      </c>
      <c r="AP15" s="140" t="str">
        <f t="shared" ref="AP15:AP17" si="43">IF(AO15=1,"Leve 20%",IF(AO15=2,"Menor 40%",IF(AO15=3,"Moderado 60%",IF(AO15=4,"Mayor 80%","Catastrofico 100%"))))</f>
        <v>Mayor 80%</v>
      </c>
      <c r="AQ15" s="19">
        <f t="shared" si="10"/>
        <v>41</v>
      </c>
      <c r="AR15" s="86" t="str">
        <f t="shared" si="39"/>
        <v>ALTA 1:4</v>
      </c>
      <c r="AS15" s="19" t="str">
        <f t="shared" si="16"/>
        <v>ALTA 5:1</v>
      </c>
      <c r="AT15" s="19" t="str">
        <f t="shared" si="17"/>
        <v>ALTA 5:2</v>
      </c>
      <c r="AU15" s="19" t="str">
        <f t="shared" si="18"/>
        <v>ALTA 5:3</v>
      </c>
      <c r="AV15" s="19" t="str">
        <f t="shared" si="19"/>
        <v>ALTA 1:4</v>
      </c>
      <c r="AW15" s="19" t="str">
        <f t="shared" si="20"/>
        <v>EXTREMA 5:5</v>
      </c>
      <c r="AX15" s="80" t="s">
        <v>22</v>
      </c>
      <c r="AY15" s="81" t="s">
        <v>163</v>
      </c>
      <c r="AZ15" s="7" t="s">
        <v>164</v>
      </c>
      <c r="BA15" s="88">
        <v>45658</v>
      </c>
      <c r="BB15" s="88">
        <v>45777</v>
      </c>
      <c r="BC15" s="10" t="s">
        <v>165</v>
      </c>
    </row>
    <row r="16" spans="1:55" ht="63.75" x14ac:dyDescent="0.25">
      <c r="A16" s="80" t="s">
        <v>147</v>
      </c>
      <c r="B16" s="81" t="s">
        <v>148</v>
      </c>
      <c r="C16" s="82" t="s">
        <v>153</v>
      </c>
      <c r="D16" s="87" t="s">
        <v>154</v>
      </c>
      <c r="E16" s="87" t="s">
        <v>155</v>
      </c>
      <c r="F16" s="83" t="s">
        <v>156</v>
      </c>
      <c r="G16" s="83" t="s">
        <v>89</v>
      </c>
      <c r="H16" s="80" t="s">
        <v>264</v>
      </c>
      <c r="I16" s="80">
        <v>240</v>
      </c>
      <c r="J16" s="72">
        <f>IF(I16&lt;3,1,IF(I16&lt;25,2,IF(I16&lt;500,3,IF(I16&lt;5000,4,IF(I16&gt;5000,5,0)))))</f>
        <v>3</v>
      </c>
      <c r="K16" s="73">
        <f t="shared" si="21"/>
        <v>0.6</v>
      </c>
      <c r="L16" s="119" t="str">
        <f t="shared" si="33"/>
        <v>Media</v>
      </c>
      <c r="M16" s="90">
        <v>2</v>
      </c>
      <c r="N16" s="132" t="str">
        <f t="shared" si="2"/>
        <v>Menor 40%</v>
      </c>
      <c r="O16" s="19">
        <f t="shared" si="3"/>
        <v>23</v>
      </c>
      <c r="P16" s="86" t="str">
        <f t="shared" si="12"/>
        <v>MODERADA 3:2</v>
      </c>
      <c r="Q16" s="19" t="str">
        <f t="shared" si="31"/>
        <v>ALTA 5:1</v>
      </c>
      <c r="R16" s="19" t="str">
        <f t="shared" si="22"/>
        <v>MODERADA 3:2</v>
      </c>
      <c r="S16" s="19" t="str">
        <f t="shared" si="23"/>
        <v>ALTA 5:3</v>
      </c>
      <c r="T16" s="19" t="str">
        <f t="shared" si="24"/>
        <v>ALTA 5:4</v>
      </c>
      <c r="U16" s="19" t="str">
        <f t="shared" si="25"/>
        <v>EXTREMA 5:5</v>
      </c>
      <c r="V16" s="19">
        <v>1</v>
      </c>
      <c r="W16" s="91" t="s">
        <v>160</v>
      </c>
      <c r="X16" s="19" t="s">
        <v>46</v>
      </c>
      <c r="Y16" s="19" t="s">
        <v>47</v>
      </c>
      <c r="Z16" s="76">
        <f t="shared" si="32"/>
        <v>0.4</v>
      </c>
      <c r="AA16" s="19" t="s">
        <v>104</v>
      </c>
      <c r="AB16" s="19">
        <v>240</v>
      </c>
      <c r="AC16" s="19" t="s">
        <v>161</v>
      </c>
      <c r="AD16" s="120">
        <f t="shared" si="26"/>
        <v>0.36</v>
      </c>
      <c r="AE16" s="84">
        <v>2</v>
      </c>
      <c r="AF16" s="7" t="s">
        <v>162</v>
      </c>
      <c r="AG16" s="7" t="s">
        <v>49</v>
      </c>
      <c r="AH16" s="7" t="s">
        <v>47</v>
      </c>
      <c r="AI16" s="75">
        <f t="shared" si="34"/>
        <v>0.3</v>
      </c>
      <c r="AJ16" s="7" t="s">
        <v>104</v>
      </c>
      <c r="AK16" s="7">
        <v>240</v>
      </c>
      <c r="AL16" s="7" t="s">
        <v>104</v>
      </c>
      <c r="AM16" s="139" cm="1">
        <f t="array" ref="AM16">IF(AND(AN16&lt;=20%,AN16&gt;1%),1,IF(AND(AN16&lt;=40%,AN16&gt;20%),2,IF(AND(AN16&lt;=80%,AN16&gt;40%),3,IF(AND(AN16&lt;=100%,AN&gt;80%),4,IF(AN16=100%,5)))))</f>
        <v>2</v>
      </c>
      <c r="AN16" s="73">
        <f t="shared" si="41"/>
        <v>0.252</v>
      </c>
      <c r="AO16" s="119">
        <f t="shared" si="42"/>
        <v>2</v>
      </c>
      <c r="AP16" s="140" t="str">
        <f t="shared" si="43"/>
        <v>Menor 40%</v>
      </c>
      <c r="AQ16" s="19">
        <f t="shared" si="10"/>
        <v>22</v>
      </c>
      <c r="AR16" s="86" t="str">
        <f t="shared" si="39"/>
        <v>MODERADA 2:2</v>
      </c>
      <c r="AS16" s="19" t="str">
        <f t="shared" si="16"/>
        <v>ALTA 5:1</v>
      </c>
      <c r="AT16" s="19" t="str">
        <f t="shared" si="17"/>
        <v>MODERADA 2:2</v>
      </c>
      <c r="AU16" s="19" t="str">
        <f t="shared" si="18"/>
        <v>ALTA 5:3</v>
      </c>
      <c r="AV16" s="19" t="str">
        <f t="shared" si="19"/>
        <v>ALTA 5:4</v>
      </c>
      <c r="AW16" s="19" t="str">
        <f t="shared" si="20"/>
        <v>EXTREMA 5:5</v>
      </c>
      <c r="AX16" s="80" t="s">
        <v>22</v>
      </c>
      <c r="AY16" s="81" t="s">
        <v>478</v>
      </c>
      <c r="AZ16" s="7" t="s">
        <v>479</v>
      </c>
      <c r="BA16" s="88">
        <v>45658</v>
      </c>
      <c r="BB16" s="88">
        <v>45777</v>
      </c>
      <c r="BC16" s="10" t="s">
        <v>480</v>
      </c>
    </row>
    <row r="17" spans="1:55" ht="63.75" x14ac:dyDescent="0.25">
      <c r="A17" s="80" t="s">
        <v>166</v>
      </c>
      <c r="B17" s="80" t="s">
        <v>167</v>
      </c>
      <c r="C17" s="82" t="s">
        <v>168</v>
      </c>
      <c r="D17" s="92" t="s">
        <v>169</v>
      </c>
      <c r="E17" s="7" t="s">
        <v>170</v>
      </c>
      <c r="F17" s="92" t="s">
        <v>171</v>
      </c>
      <c r="G17" s="92" t="s">
        <v>172</v>
      </c>
      <c r="H17" s="80" t="s">
        <v>264</v>
      </c>
      <c r="I17" s="80">
        <v>4</v>
      </c>
      <c r="J17" s="127">
        <v>2</v>
      </c>
      <c r="K17" s="121">
        <f t="shared" si="21"/>
        <v>0.4</v>
      </c>
      <c r="L17" s="119" t="str">
        <f t="shared" si="33"/>
        <v>Baja</v>
      </c>
      <c r="M17" s="85">
        <v>3</v>
      </c>
      <c r="N17" s="132" t="str">
        <f t="shared" si="2"/>
        <v>Moderado 60%</v>
      </c>
      <c r="O17" s="19">
        <f t="shared" si="3"/>
        <v>32</v>
      </c>
      <c r="P17" s="86" t="str">
        <f t="shared" ref="P17:P25" si="44">IF(M17=1,Q17,IF(M17=2,R17,IF(M17=3,S17,IF(M17=4,T17,U17))))</f>
        <v>MODERADA 2:3</v>
      </c>
      <c r="Q17" s="19" t="str">
        <f t="shared" ref="Q17:Q22" si="45">IF(O17=11,"BAJA 1:1",IF(O17=12,"BAJA 2:1",IF(O17=13,"MODERADA 3:1",IF(O17=14,"MODERADA 4:1","ALTA 5:1"))))</f>
        <v>ALTA 5:1</v>
      </c>
      <c r="R17" s="19" t="str">
        <f t="shared" ref="R17:R22" si="46">IF(O17=21,"BAJA 1:2",IF(O17=22,"MODERADA 2:2",IF(O17=23,"MODERADA 3:2",IF($O17=24,"MODERADA 4:2","ALTA 5:2"))))</f>
        <v>ALTA 5:2</v>
      </c>
      <c r="S17" s="19" t="str">
        <f t="shared" ref="S17:S22" si="47">IF(O17=31,"MODERADA 1:3",IF(O17=32,"MODERADA 2:3",IF(O17=33,"MODERADA 3:3",IF(O17=34,"ALTA 4:3","ALTA 5:3"))))</f>
        <v>MODERADA 2:3</v>
      </c>
      <c r="T17" s="19" t="str">
        <f t="shared" ref="T17:T22" si="48">IF(O17=41,"ALTA 1:4",IF(O17=42,"ALTA 2:4",IF(O17=43,"ALTA 3:4",IF(O17=44,"ALTA 4:4","ALTA 5:4"))))</f>
        <v>ALTA 5:4</v>
      </c>
      <c r="U17" s="19" t="str">
        <f t="shared" ref="U17:U22" si="49">IF(O17=51,"EXTREMA 1:5",IF(O17=52,"EXTREMA 2:5",IF(O17=53,"EXTREMA 3:5",IF(O17=54,"EXTREMA 4:5","EXTREMA 5:5"))))</f>
        <v>EXTREMA 5:5</v>
      </c>
      <c r="V17" s="19">
        <v>1</v>
      </c>
      <c r="W17" s="7" t="s">
        <v>196</v>
      </c>
      <c r="X17" s="19" t="s">
        <v>46</v>
      </c>
      <c r="Y17" s="19" t="s">
        <v>47</v>
      </c>
      <c r="Z17" s="76">
        <f t="shared" si="32"/>
        <v>0.4</v>
      </c>
      <c r="AA17" s="19" t="s">
        <v>197</v>
      </c>
      <c r="AB17" s="19" t="s">
        <v>107</v>
      </c>
      <c r="AC17" s="80" t="s">
        <v>198</v>
      </c>
      <c r="AD17" s="120">
        <f t="shared" si="26"/>
        <v>0.24</v>
      </c>
      <c r="AE17" s="84">
        <v>2</v>
      </c>
      <c r="AF17" s="7" t="s">
        <v>199</v>
      </c>
      <c r="AG17" s="93" t="s">
        <v>49</v>
      </c>
      <c r="AH17" s="7" t="s">
        <v>47</v>
      </c>
      <c r="AI17" s="75">
        <f t="shared" si="34"/>
        <v>0.3</v>
      </c>
      <c r="AJ17" s="19" t="s">
        <v>197</v>
      </c>
      <c r="AK17" s="7">
        <v>60</v>
      </c>
      <c r="AL17" s="80" t="s">
        <v>200</v>
      </c>
      <c r="AM17" s="139" cm="1">
        <f t="array" ref="AM17">IF(AND(AN17&lt;=20%,AN17&gt;1%),1,IF(AND(AN17&lt;=40%,AN17&gt;20%),2,IF(AND(AN17&lt;=80%,AN17&gt;40%),3,IF(AND(AN17&lt;=100%,AN&gt;80%),4,IF(AN17=100%,5)))))</f>
        <v>1</v>
      </c>
      <c r="AN17" s="73">
        <f t="shared" si="41"/>
        <v>0.16799999999999998</v>
      </c>
      <c r="AO17" s="119">
        <f t="shared" si="42"/>
        <v>3</v>
      </c>
      <c r="AP17" s="140" t="str">
        <f t="shared" si="43"/>
        <v>Moderado 60%</v>
      </c>
      <c r="AQ17" s="19">
        <f t="shared" si="10"/>
        <v>31</v>
      </c>
      <c r="AR17" s="86" t="str">
        <f t="shared" si="39"/>
        <v>MODERADA 1:3</v>
      </c>
      <c r="AS17" s="19" t="str">
        <f t="shared" si="16"/>
        <v>ALTA 5:1</v>
      </c>
      <c r="AT17" s="19" t="str">
        <f t="shared" si="17"/>
        <v>ALTA 5:2</v>
      </c>
      <c r="AU17" s="19" t="str">
        <f t="shared" si="18"/>
        <v>MODERADA 1:3</v>
      </c>
      <c r="AV17" s="19" t="str">
        <f t="shared" si="19"/>
        <v>ALTA 5:4</v>
      </c>
      <c r="AW17" s="19" t="str">
        <f t="shared" si="20"/>
        <v>EXTREMA 5:5</v>
      </c>
      <c r="AX17" s="80" t="s">
        <v>22</v>
      </c>
      <c r="AY17" s="80" t="s">
        <v>472</v>
      </c>
      <c r="AZ17" s="80" t="s">
        <v>471</v>
      </c>
      <c r="BA17" s="88">
        <v>45658</v>
      </c>
      <c r="BB17" s="88">
        <v>45777</v>
      </c>
      <c r="BC17" s="80" t="s">
        <v>473</v>
      </c>
    </row>
    <row r="18" spans="1:55" ht="78" customHeight="1" x14ac:dyDescent="0.25">
      <c r="A18" s="80" t="s">
        <v>166</v>
      </c>
      <c r="B18" s="80" t="s">
        <v>167</v>
      </c>
      <c r="C18" s="82" t="s">
        <v>173</v>
      </c>
      <c r="D18" s="87" t="s">
        <v>174</v>
      </c>
      <c r="E18" s="7" t="s">
        <v>175</v>
      </c>
      <c r="F18" s="87" t="s">
        <v>176</v>
      </c>
      <c r="G18" s="92" t="s">
        <v>172</v>
      </c>
      <c r="H18" s="80" t="s">
        <v>264</v>
      </c>
      <c r="I18" s="80">
        <v>1300</v>
      </c>
      <c r="J18" s="127">
        <v>4</v>
      </c>
      <c r="K18" s="121">
        <f t="shared" si="21"/>
        <v>0.8</v>
      </c>
      <c r="L18" s="119" t="str">
        <f t="shared" si="33"/>
        <v>Alta</v>
      </c>
      <c r="M18" s="85">
        <v>2</v>
      </c>
      <c r="N18" s="132" t="str">
        <f t="shared" si="2"/>
        <v>Menor 40%</v>
      </c>
      <c r="O18" s="19">
        <f t="shared" si="3"/>
        <v>24</v>
      </c>
      <c r="P18" s="86" t="str">
        <f t="shared" si="44"/>
        <v>MODERADA 4:2</v>
      </c>
      <c r="Q18" s="19" t="str">
        <f t="shared" si="45"/>
        <v>ALTA 5:1</v>
      </c>
      <c r="R18" s="19" t="str">
        <f t="shared" si="46"/>
        <v>MODERADA 4:2</v>
      </c>
      <c r="S18" s="19" t="str">
        <f t="shared" si="47"/>
        <v>ALTA 5:3</v>
      </c>
      <c r="T18" s="19" t="str">
        <f t="shared" si="48"/>
        <v>ALTA 5:4</v>
      </c>
      <c r="U18" s="19" t="str">
        <f t="shared" si="49"/>
        <v>EXTREMA 5:5</v>
      </c>
      <c r="V18" s="19">
        <v>1</v>
      </c>
      <c r="W18" s="7" t="s">
        <v>201</v>
      </c>
      <c r="X18" s="19" t="s">
        <v>46</v>
      </c>
      <c r="Y18" s="19" t="s">
        <v>47</v>
      </c>
      <c r="Z18" s="76">
        <f t="shared" si="32"/>
        <v>0.4</v>
      </c>
      <c r="AA18" s="19" t="s">
        <v>202</v>
      </c>
      <c r="AB18" s="19" t="s">
        <v>107</v>
      </c>
      <c r="AC18" s="10" t="s">
        <v>203</v>
      </c>
      <c r="AD18" s="120">
        <f t="shared" si="26"/>
        <v>0.48</v>
      </c>
      <c r="AE18" s="84">
        <v>2</v>
      </c>
      <c r="AF18" s="7" t="s">
        <v>204</v>
      </c>
      <c r="AG18" s="7" t="s">
        <v>49</v>
      </c>
      <c r="AH18" s="7" t="s">
        <v>47</v>
      </c>
      <c r="AI18" s="75">
        <f t="shared" si="34"/>
        <v>0.3</v>
      </c>
      <c r="AJ18" s="19" t="s">
        <v>202</v>
      </c>
      <c r="AK18" s="19" t="s">
        <v>107</v>
      </c>
      <c r="AL18" s="10" t="s">
        <v>205</v>
      </c>
      <c r="AM18" s="139" cm="1">
        <f t="array" ref="AM18">IF(AND(AN18&lt;=20%,AN18&gt;1%),1,IF(AND(AN18&lt;=40%,AN18&gt;20%),2,IF(AND(AN18&lt;=80%,AN18&gt;40%),3,IF(AND(AN18&lt;=100%,AN&gt;80%),4,IF(AN18=100%,5)))))</f>
        <v>2</v>
      </c>
      <c r="AN18" s="73">
        <f t="shared" ref="AN18:AN22" si="50">AD18-(AD18*AI18)</f>
        <v>0.33599999999999997</v>
      </c>
      <c r="AO18" s="119">
        <f t="shared" ref="AO18:AO22" si="51">+M18</f>
        <v>2</v>
      </c>
      <c r="AP18" s="140" t="str">
        <f t="shared" ref="AP18:AP22" si="52">IF(AO18=1,"Leve 20%",IF(AO18=2,"Menor 40%",IF(AO18=3,"Moderado 60%",IF(AO18=4,"Mayor 80%","Catastrofico 100%"))))</f>
        <v>Menor 40%</v>
      </c>
      <c r="AQ18" s="19">
        <f t="shared" si="10"/>
        <v>22</v>
      </c>
      <c r="AR18" s="86" t="str">
        <f t="shared" si="39"/>
        <v>MODERADA 2:2</v>
      </c>
      <c r="AS18" s="19" t="str">
        <f t="shared" si="16"/>
        <v>ALTA 5:1</v>
      </c>
      <c r="AT18" s="19" t="str">
        <f t="shared" si="17"/>
        <v>MODERADA 2:2</v>
      </c>
      <c r="AU18" s="19" t="str">
        <f t="shared" si="18"/>
        <v>ALTA 5:3</v>
      </c>
      <c r="AV18" s="19" t="str">
        <f t="shared" si="19"/>
        <v>ALTA 5:4</v>
      </c>
      <c r="AW18" s="19" t="str">
        <f t="shared" si="20"/>
        <v>EXTREMA 5:5</v>
      </c>
      <c r="AX18" s="80" t="s">
        <v>22</v>
      </c>
      <c r="AY18" s="80" t="s">
        <v>468</v>
      </c>
      <c r="AZ18" s="80" t="s">
        <v>469</v>
      </c>
      <c r="BA18" s="88">
        <v>45658</v>
      </c>
      <c r="BB18" s="88">
        <v>45777</v>
      </c>
      <c r="BC18" s="80" t="s">
        <v>470</v>
      </c>
    </row>
    <row r="19" spans="1:55" ht="80.25" customHeight="1" x14ac:dyDescent="0.25">
      <c r="A19" s="80" t="s">
        <v>177</v>
      </c>
      <c r="B19" s="81" t="s">
        <v>178</v>
      </c>
      <c r="C19" s="82" t="s">
        <v>179</v>
      </c>
      <c r="D19" s="83" t="s">
        <v>180</v>
      </c>
      <c r="E19" s="81" t="s">
        <v>181</v>
      </c>
      <c r="F19" s="83" t="s">
        <v>182</v>
      </c>
      <c r="G19" s="83" t="s">
        <v>183</v>
      </c>
      <c r="H19" s="80" t="s">
        <v>264</v>
      </c>
      <c r="I19" s="80">
        <v>2</v>
      </c>
      <c r="J19" s="127">
        <v>1</v>
      </c>
      <c r="K19" s="121" t="str">
        <f t="shared" si="21"/>
        <v>20%</v>
      </c>
      <c r="L19" s="119" t="str">
        <f t="shared" si="33"/>
        <v>Muy Baja</v>
      </c>
      <c r="M19" s="85">
        <v>1</v>
      </c>
      <c r="N19" s="132" t="str">
        <f t="shared" si="2"/>
        <v>Leve 20%</v>
      </c>
      <c r="O19" s="19">
        <f t="shared" si="3"/>
        <v>11</v>
      </c>
      <c r="P19" s="86" t="str">
        <f t="shared" si="44"/>
        <v>BAJA 1:1</v>
      </c>
      <c r="Q19" s="19" t="str">
        <f t="shared" si="45"/>
        <v>BAJA 1:1</v>
      </c>
      <c r="R19" s="19" t="str">
        <f t="shared" si="46"/>
        <v>ALTA 5:2</v>
      </c>
      <c r="S19" s="19" t="str">
        <f t="shared" si="47"/>
        <v>ALTA 5:3</v>
      </c>
      <c r="T19" s="19" t="str">
        <f t="shared" si="48"/>
        <v>ALTA 5:4</v>
      </c>
      <c r="U19" s="19" t="str">
        <f t="shared" si="49"/>
        <v>EXTREMA 5:5</v>
      </c>
      <c r="V19" s="19">
        <v>1</v>
      </c>
      <c r="W19" s="7" t="s">
        <v>206</v>
      </c>
      <c r="X19" s="19" t="s">
        <v>46</v>
      </c>
      <c r="Y19" s="19" t="s">
        <v>47</v>
      </c>
      <c r="Z19" s="76">
        <f t="shared" si="32"/>
        <v>0.4</v>
      </c>
      <c r="AA19" s="19" t="s">
        <v>90</v>
      </c>
      <c r="AB19" s="19" t="s">
        <v>107</v>
      </c>
      <c r="AC19" s="10" t="s">
        <v>207</v>
      </c>
      <c r="AD19" s="120">
        <f t="shared" si="26"/>
        <v>0.12</v>
      </c>
      <c r="AE19" s="84">
        <v>2</v>
      </c>
      <c r="AF19" s="7" t="s">
        <v>208</v>
      </c>
      <c r="AG19" s="7" t="s">
        <v>49</v>
      </c>
      <c r="AH19" s="7" t="s">
        <v>47</v>
      </c>
      <c r="AI19" s="75">
        <f t="shared" si="34"/>
        <v>0.3</v>
      </c>
      <c r="AJ19" s="19" t="s">
        <v>202</v>
      </c>
      <c r="AK19" s="19" t="s">
        <v>93</v>
      </c>
      <c r="AL19" s="10" t="s">
        <v>209</v>
      </c>
      <c r="AM19" s="139" cm="1">
        <f t="array" ref="AM19">IF(AND(AN19&lt;=20%,AN19&gt;1%),1,IF(AND(AN19&lt;=40%,AN19&gt;20%),2,IF(AND(AN19&lt;=80%,AN19&gt;40%),3,IF(AND(AN19&lt;=100%,AN&gt;80%),4,IF(AN19=100%,5)))))</f>
        <v>1</v>
      </c>
      <c r="AN19" s="73">
        <f t="shared" si="50"/>
        <v>8.3999999999999991E-2</v>
      </c>
      <c r="AO19" s="119">
        <f t="shared" si="51"/>
        <v>1</v>
      </c>
      <c r="AP19" s="140" t="str">
        <f t="shared" si="52"/>
        <v>Leve 20%</v>
      </c>
      <c r="AQ19" s="19">
        <f t="shared" si="10"/>
        <v>11</v>
      </c>
      <c r="AR19" s="86" t="str">
        <f t="shared" si="39"/>
        <v>BAJA 1:1</v>
      </c>
      <c r="AS19" s="19" t="str">
        <f>IF(AQ19=11,"BAJA 1:1",IF(AQ19=12,"BAJA 2:1",IF(AQ19=13,"MODERADA 3:1",IF(AQ19=14,"MODERADA 4:1","ALTA 5:1"))))</f>
        <v>BAJA 1:1</v>
      </c>
      <c r="AT19" s="19" t="str">
        <f>IF(AQ19=21,"BAJA 1:2",IF(AQ19=22,"MODERADA 2:2",IF(AQ19=23,"MODERADA 3:2",IF($O19=24,"MODERADA 4:2","ALTA 5:2"))))</f>
        <v>ALTA 5:2</v>
      </c>
      <c r="AU19" s="19" t="str">
        <f>IF(AQ19=31,"MODERADA 1:3",IF(AQ19=32,"MODERADA 2:3",IF(AQ19=33,"DODERADA 3:3",IF(AQ19=34,"ALTA 4:3","ALTA 5:3"))))</f>
        <v>ALTA 5:3</v>
      </c>
      <c r="AV19" s="19" t="str">
        <f>IF(AQ19=41,"ALTA 1:4",IF(AQ19=42,"ALTA 2:4",IF(AQ19=43,"ALTA 3:4",IF(AQ19=44,"ALTA 4:4","ALTA 5:4"))))</f>
        <v>ALTA 5:4</v>
      </c>
      <c r="AW19" s="19" t="str">
        <f>IF(AQ19=51,"EXTREMA 1:5",IF(AQ19=52,"EXTREMA 2:5",IF(AQ19=53,"EXTREMA 3:5",IF(AQ19=54,"EXTREMA 4:5","EXTREMA 5:5"))))</f>
        <v>EXTREMA 5:5</v>
      </c>
      <c r="AX19" s="80" t="s">
        <v>287</v>
      </c>
      <c r="AY19" s="7"/>
      <c r="AZ19" s="7"/>
      <c r="BA19" s="88"/>
      <c r="BB19" s="88"/>
      <c r="BC19" s="10"/>
    </row>
    <row r="20" spans="1:55" ht="63.75" x14ac:dyDescent="0.25">
      <c r="A20" s="80" t="s">
        <v>177</v>
      </c>
      <c r="B20" s="81" t="s">
        <v>178</v>
      </c>
      <c r="C20" s="82" t="s">
        <v>184</v>
      </c>
      <c r="D20" s="87" t="s">
        <v>185</v>
      </c>
      <c r="E20" s="7" t="s">
        <v>186</v>
      </c>
      <c r="F20" s="87" t="s">
        <v>187</v>
      </c>
      <c r="G20" s="87" t="s">
        <v>89</v>
      </c>
      <c r="H20" s="80" t="s">
        <v>264</v>
      </c>
      <c r="I20" s="80">
        <v>90</v>
      </c>
      <c r="J20" s="127">
        <v>5</v>
      </c>
      <c r="K20" s="121">
        <f t="shared" si="21"/>
        <v>1</v>
      </c>
      <c r="L20" s="119" t="str">
        <f>IF(J20=1,"Muy Baja",IF(J20=2,"Baja",IF(J20=3,"Media",IF(J20=4,"Alta","Muy Alta"))))</f>
        <v>Muy Alta</v>
      </c>
      <c r="M20" s="85">
        <v>3</v>
      </c>
      <c r="N20" s="132" t="str">
        <f t="shared" si="2"/>
        <v>Moderado 60%</v>
      </c>
      <c r="O20" s="19">
        <f t="shared" si="3"/>
        <v>35</v>
      </c>
      <c r="P20" s="86" t="str">
        <f t="shared" si="44"/>
        <v>ALTA 5:3</v>
      </c>
      <c r="Q20" s="19" t="str">
        <f t="shared" si="45"/>
        <v>ALTA 5:1</v>
      </c>
      <c r="R20" s="19" t="str">
        <f t="shared" si="46"/>
        <v>ALTA 5:2</v>
      </c>
      <c r="S20" s="19" t="str">
        <f t="shared" si="47"/>
        <v>ALTA 5:3</v>
      </c>
      <c r="T20" s="19" t="str">
        <f t="shared" si="48"/>
        <v>ALTA 5:4</v>
      </c>
      <c r="U20" s="19" t="str">
        <f t="shared" si="49"/>
        <v>EXTREMA 5:5</v>
      </c>
      <c r="V20" s="19">
        <v>1</v>
      </c>
      <c r="W20" s="7" t="s">
        <v>210</v>
      </c>
      <c r="X20" s="19" t="s">
        <v>46</v>
      </c>
      <c r="Y20" s="19" t="s">
        <v>47</v>
      </c>
      <c r="Z20" s="76">
        <f t="shared" si="32"/>
        <v>0.4</v>
      </c>
      <c r="AA20" s="19" t="s">
        <v>202</v>
      </c>
      <c r="AB20" s="19" t="s">
        <v>107</v>
      </c>
      <c r="AC20" s="10" t="s">
        <v>211</v>
      </c>
      <c r="AD20" s="120">
        <f t="shared" si="26"/>
        <v>0.6</v>
      </c>
      <c r="AE20" s="84">
        <v>2</v>
      </c>
      <c r="AF20" s="7" t="s">
        <v>212</v>
      </c>
      <c r="AG20" s="7" t="s">
        <v>49</v>
      </c>
      <c r="AH20" s="7" t="s">
        <v>47</v>
      </c>
      <c r="AI20" s="75">
        <f t="shared" si="34"/>
        <v>0.3</v>
      </c>
      <c r="AJ20" s="19" t="s">
        <v>475</v>
      </c>
      <c r="AK20" s="19" t="s">
        <v>107</v>
      </c>
      <c r="AL20" s="10" t="s">
        <v>213</v>
      </c>
      <c r="AM20" s="139" cm="1">
        <f t="array" ref="AM20">IF(AND(AN20&lt;=20%,AN20&gt;1%),1,IF(AND(AN20&lt;=40%,AN20&gt;20%),2,IF(AND(AN20&lt;=80%,AN20&gt;40%),3,IF(AND(AN20&lt;=100%,AN&gt;80%),4,IF(AN20=100%,5)))))</f>
        <v>3</v>
      </c>
      <c r="AN20" s="73">
        <f t="shared" si="50"/>
        <v>0.42</v>
      </c>
      <c r="AO20" s="119">
        <f t="shared" si="51"/>
        <v>3</v>
      </c>
      <c r="AP20" s="140" t="str">
        <f t="shared" si="52"/>
        <v>Moderado 60%</v>
      </c>
      <c r="AQ20" s="19">
        <f t="shared" si="10"/>
        <v>33</v>
      </c>
      <c r="AR20" s="86" t="str">
        <f t="shared" si="39"/>
        <v>MODERADA 3:3</v>
      </c>
      <c r="AS20" s="19" t="str">
        <f t="shared" ref="AS20:AS22" si="53">IF(AQ20=11,"BAJA 1:1",IF(AQ20=12,"BAJA 2:1",IF(AQ20=13,"MODERADA 3:1",IF(AQ20=14,"MODERADA 4:1","ALTA 5:1"))))</f>
        <v>ALTA 5:1</v>
      </c>
      <c r="AT20" s="19" t="str">
        <f t="shared" ref="AT20:AT22" si="54">IF(AQ20=21,"BAJA 1:2",IF(AQ20=22,"MODERADA 2:2",IF(AQ20=23,"MODERADA 3:2",IF($O20=24,"MODERADA 4:2","ALTA 5:2"))))</f>
        <v>ALTA 5:2</v>
      </c>
      <c r="AU20" s="19" t="str">
        <f>IF(AQ20=31,"MODERADA 1:3",IF(AQ20=32,"MODERADA 2:3",IF(AQ20=33,"MODERADA 3:3",IF(AQ20=34,"ALTA 4:3","ALTA 5:3"))))</f>
        <v>MODERADA 3:3</v>
      </c>
      <c r="AV20" s="19" t="str">
        <f t="shared" ref="AV20:AV22" si="55">IF(AQ20=41,"ALTA 1:4",IF(AQ20=42,"ALTA 2:4",IF(AQ20=43,"ALTA 3:4",IF(AQ20=44,"ALTA 4:4","ALTA 5:4"))))</f>
        <v>ALTA 5:4</v>
      </c>
      <c r="AW20" s="19" t="str">
        <f t="shared" ref="AW20:AW22" si="56">IF(AQ20=51,"EXTREMA 1:5",IF(AQ20=52,"EXTREMA 2:5",IF(AQ20=53,"EXTREMA 3:5",IF(AQ20=54,"EXTREMA 4:5","EXTREMA 5:5"))))</f>
        <v>EXTREMA 5:5</v>
      </c>
      <c r="AX20" s="80" t="s">
        <v>22</v>
      </c>
      <c r="AY20" s="7" t="s">
        <v>220</v>
      </c>
      <c r="AZ20" s="7" t="s">
        <v>221</v>
      </c>
      <c r="BA20" s="88">
        <v>45658</v>
      </c>
      <c r="BB20" s="88">
        <v>45777</v>
      </c>
      <c r="BC20" s="10" t="s">
        <v>222</v>
      </c>
    </row>
    <row r="21" spans="1:55" ht="63.75" x14ac:dyDescent="0.25">
      <c r="A21" s="80" t="s">
        <v>166</v>
      </c>
      <c r="B21" s="94" t="s">
        <v>178</v>
      </c>
      <c r="C21" s="82" t="s">
        <v>188</v>
      </c>
      <c r="D21" s="95" t="s">
        <v>189</v>
      </c>
      <c r="E21" s="7" t="s">
        <v>190</v>
      </c>
      <c r="F21" s="92" t="s">
        <v>191</v>
      </c>
      <c r="G21" s="92" t="s">
        <v>89</v>
      </c>
      <c r="H21" s="80" t="s">
        <v>264</v>
      </c>
      <c r="I21" s="80">
        <v>365</v>
      </c>
      <c r="J21" s="127">
        <f t="shared" ref="J21" si="57">IF(I21&lt;3,1,IF(I21&lt;25,2,IF(I21&lt;500,3,IF(I21&lt;5000,4,IF(I21&gt;5000,5,0)))))</f>
        <v>3</v>
      </c>
      <c r="K21" s="122">
        <f t="shared" si="21"/>
        <v>0.6</v>
      </c>
      <c r="L21" s="119" t="str">
        <f t="shared" si="33"/>
        <v>Media</v>
      </c>
      <c r="M21" s="85">
        <v>2</v>
      </c>
      <c r="N21" s="133" t="str">
        <f t="shared" si="2"/>
        <v>Menor 40%</v>
      </c>
      <c r="O21" s="19">
        <f t="shared" si="3"/>
        <v>23</v>
      </c>
      <c r="P21" s="86" t="str">
        <f t="shared" si="44"/>
        <v>MODERADA 3:2</v>
      </c>
      <c r="Q21" s="19" t="str">
        <f t="shared" si="45"/>
        <v>ALTA 5:1</v>
      </c>
      <c r="R21" s="19" t="str">
        <f t="shared" si="46"/>
        <v>MODERADA 3:2</v>
      </c>
      <c r="S21" s="19" t="str">
        <f t="shared" si="47"/>
        <v>ALTA 5:3</v>
      </c>
      <c r="T21" s="19" t="str">
        <f t="shared" si="48"/>
        <v>ALTA 5:4</v>
      </c>
      <c r="U21" s="19" t="str">
        <f t="shared" si="49"/>
        <v>EXTREMA 5:5</v>
      </c>
      <c r="V21" s="19">
        <v>1</v>
      </c>
      <c r="W21" s="7" t="s">
        <v>214</v>
      </c>
      <c r="X21" s="96" t="s">
        <v>46</v>
      </c>
      <c r="Y21" s="96" t="s">
        <v>47</v>
      </c>
      <c r="Z21" s="78">
        <f t="shared" si="32"/>
        <v>0.4</v>
      </c>
      <c r="AA21" s="19" t="s">
        <v>202</v>
      </c>
      <c r="AB21" s="19" t="s">
        <v>107</v>
      </c>
      <c r="AC21" s="80" t="s">
        <v>198</v>
      </c>
      <c r="AD21" s="120">
        <f t="shared" si="26"/>
        <v>0.36</v>
      </c>
      <c r="AE21" s="80">
        <v>2</v>
      </c>
      <c r="AF21" s="7" t="s">
        <v>474</v>
      </c>
      <c r="AG21" s="93" t="s">
        <v>49</v>
      </c>
      <c r="AH21" s="93" t="s">
        <v>47</v>
      </c>
      <c r="AI21" s="79">
        <f t="shared" si="34"/>
        <v>0.3</v>
      </c>
      <c r="AJ21" s="19" t="s">
        <v>475</v>
      </c>
      <c r="AK21" s="19" t="s">
        <v>107</v>
      </c>
      <c r="AL21" s="80" t="s">
        <v>215</v>
      </c>
      <c r="AM21" s="139" cm="1">
        <f t="array" ref="AM21">IF(AND(AN21&lt;=20%,AN21&gt;1%),1,IF(AND(AN21&lt;=40%,AN21&gt;20%),2,IF(AND(AN21&lt;=80%,AN21&gt;40%),3,IF(AND(AN21&lt;=100%,AN&gt;80%),4,IF(AN21=100%,5)))))</f>
        <v>2</v>
      </c>
      <c r="AN21" s="73">
        <f t="shared" si="50"/>
        <v>0.252</v>
      </c>
      <c r="AO21" s="119">
        <f t="shared" si="51"/>
        <v>2</v>
      </c>
      <c r="AP21" s="140" t="str">
        <f t="shared" si="52"/>
        <v>Menor 40%</v>
      </c>
      <c r="AQ21" s="19">
        <f t="shared" si="10"/>
        <v>22</v>
      </c>
      <c r="AR21" s="86" t="str">
        <f t="shared" si="39"/>
        <v>MODERADA 2:2</v>
      </c>
      <c r="AS21" s="19" t="str">
        <f t="shared" si="53"/>
        <v>ALTA 5:1</v>
      </c>
      <c r="AT21" s="19" t="str">
        <f t="shared" si="54"/>
        <v>MODERADA 2:2</v>
      </c>
      <c r="AU21" s="19" t="str">
        <f t="shared" ref="AU21:AU22" si="58">IF(AQ21=31,"MODERADA 1:3",IF(AQ21=32,"MODERADA 2:3",IF(AQ21=33,"DODERADA 3:3",IF(AQ21=34,"ALTA 4:3","ALTA 5:3"))))</f>
        <v>ALTA 5:3</v>
      </c>
      <c r="AV21" s="19" t="str">
        <f t="shared" si="55"/>
        <v>ALTA 5:4</v>
      </c>
      <c r="AW21" s="19" t="str">
        <f t="shared" si="56"/>
        <v>EXTREMA 5:5</v>
      </c>
      <c r="AX21" s="80" t="s">
        <v>22</v>
      </c>
      <c r="AY21" s="92" t="s">
        <v>476</v>
      </c>
      <c r="AZ21" s="80" t="s">
        <v>469</v>
      </c>
      <c r="BA21" s="88">
        <v>45658</v>
      </c>
      <c r="BB21" s="88">
        <v>45777</v>
      </c>
      <c r="BC21" s="80" t="s">
        <v>477</v>
      </c>
    </row>
    <row r="22" spans="1:55" ht="102" x14ac:dyDescent="0.25">
      <c r="A22" s="97" t="s">
        <v>177</v>
      </c>
      <c r="B22" s="94" t="s">
        <v>178</v>
      </c>
      <c r="C22" s="98" t="s">
        <v>192</v>
      </c>
      <c r="D22" s="99" t="s">
        <v>193</v>
      </c>
      <c r="E22" s="7" t="s">
        <v>194</v>
      </c>
      <c r="F22" s="87" t="s">
        <v>195</v>
      </c>
      <c r="G22" s="100" t="s">
        <v>183</v>
      </c>
      <c r="H22" s="101" t="s">
        <v>484</v>
      </c>
      <c r="I22" s="80">
        <v>90</v>
      </c>
      <c r="J22" s="128">
        <v>3</v>
      </c>
      <c r="K22" s="122">
        <f t="shared" si="21"/>
        <v>0.6</v>
      </c>
      <c r="L22" s="123" t="str">
        <f t="shared" si="33"/>
        <v>Media</v>
      </c>
      <c r="M22" s="102">
        <v>5</v>
      </c>
      <c r="N22" s="134" t="str">
        <f t="shared" si="2"/>
        <v>Catastrofico 100%</v>
      </c>
      <c r="O22" s="19">
        <f t="shared" si="3"/>
        <v>53</v>
      </c>
      <c r="P22" s="86" t="str">
        <f t="shared" si="44"/>
        <v>EXTREMA 3:5</v>
      </c>
      <c r="Q22" s="19" t="str">
        <f t="shared" si="45"/>
        <v>ALTA 5:1</v>
      </c>
      <c r="R22" s="19" t="str">
        <f t="shared" si="46"/>
        <v>ALTA 5:2</v>
      </c>
      <c r="S22" s="19" t="str">
        <f t="shared" si="47"/>
        <v>ALTA 5:3</v>
      </c>
      <c r="T22" s="19" t="str">
        <f t="shared" si="48"/>
        <v>ALTA 5:4</v>
      </c>
      <c r="U22" s="19" t="str">
        <f t="shared" si="49"/>
        <v>EXTREMA 3:5</v>
      </c>
      <c r="V22" s="19">
        <v>1</v>
      </c>
      <c r="W22" s="19" t="s">
        <v>216</v>
      </c>
      <c r="X22" s="96" t="s">
        <v>46</v>
      </c>
      <c r="Y22" s="96" t="s">
        <v>47</v>
      </c>
      <c r="Z22" s="78">
        <f t="shared" si="32"/>
        <v>0.4</v>
      </c>
      <c r="AA22" s="19" t="s">
        <v>202</v>
      </c>
      <c r="AB22" s="19" t="s">
        <v>107</v>
      </c>
      <c r="AC22" s="10" t="s">
        <v>217</v>
      </c>
      <c r="AD22" s="138">
        <f t="shared" si="26"/>
        <v>0.36</v>
      </c>
      <c r="AE22" s="84">
        <v>2</v>
      </c>
      <c r="AF22" s="96" t="s">
        <v>218</v>
      </c>
      <c r="AG22" s="93" t="s">
        <v>49</v>
      </c>
      <c r="AH22" s="93" t="s">
        <v>47</v>
      </c>
      <c r="AI22" s="79">
        <f t="shared" si="34"/>
        <v>0.3</v>
      </c>
      <c r="AJ22" s="19" t="s">
        <v>475</v>
      </c>
      <c r="AK22" s="19" t="s">
        <v>107</v>
      </c>
      <c r="AL22" s="10" t="s">
        <v>219</v>
      </c>
      <c r="AM22" s="139" cm="1">
        <f t="array" ref="AM22">IF(AND(AN22&lt;=20%,AN22&gt;1%),1,IF(AND(AN22&lt;=40%,AN22&gt;20%),2,IF(AND(AN22&lt;=80%,AN22&gt;40%),3,IF(AND(AN22&lt;=100%,AN&gt;80%),4,IF(AN22=100%,5)))))</f>
        <v>2</v>
      </c>
      <c r="AN22" s="73">
        <f t="shared" si="50"/>
        <v>0.252</v>
      </c>
      <c r="AO22" s="119">
        <f t="shared" si="51"/>
        <v>5</v>
      </c>
      <c r="AP22" s="140" t="str">
        <f t="shared" si="52"/>
        <v>Catastrofico 100%</v>
      </c>
      <c r="AQ22" s="19">
        <f t="shared" si="10"/>
        <v>52</v>
      </c>
      <c r="AR22" s="86" t="str">
        <f t="shared" si="39"/>
        <v>EXTREMA 2:5</v>
      </c>
      <c r="AS22" s="19" t="str">
        <f t="shared" si="53"/>
        <v>ALTA 5:1</v>
      </c>
      <c r="AT22" s="19" t="str">
        <f t="shared" si="54"/>
        <v>ALTA 5:2</v>
      </c>
      <c r="AU22" s="19" t="str">
        <f t="shared" si="58"/>
        <v>ALTA 5:3</v>
      </c>
      <c r="AV22" s="19" t="str">
        <f t="shared" si="55"/>
        <v>ALTA 5:4</v>
      </c>
      <c r="AW22" s="19" t="str">
        <f t="shared" si="56"/>
        <v>EXTREMA 2:5</v>
      </c>
      <c r="AX22" s="80" t="s">
        <v>22</v>
      </c>
      <c r="AY22" s="7" t="s">
        <v>223</v>
      </c>
      <c r="AZ22" s="99" t="s">
        <v>221</v>
      </c>
      <c r="BA22" s="88">
        <v>45658</v>
      </c>
      <c r="BB22" s="88">
        <v>45777</v>
      </c>
      <c r="BC22" s="10" t="s">
        <v>219</v>
      </c>
    </row>
    <row r="23" spans="1:55" ht="63.75" x14ac:dyDescent="0.25">
      <c r="A23" s="80" t="s">
        <v>224</v>
      </c>
      <c r="B23" s="80" t="s">
        <v>225</v>
      </c>
      <c r="C23" s="82" t="s">
        <v>226</v>
      </c>
      <c r="D23" s="83" t="s">
        <v>227</v>
      </c>
      <c r="E23" s="83" t="s">
        <v>228</v>
      </c>
      <c r="F23" s="83" t="s">
        <v>229</v>
      </c>
      <c r="G23" s="83" t="s">
        <v>230</v>
      </c>
      <c r="H23" s="80" t="s">
        <v>264</v>
      </c>
      <c r="I23" s="80">
        <v>35</v>
      </c>
      <c r="J23" s="72">
        <f t="shared" ref="J23:J42" si="59">IF(I23&lt;3,1,IF(I23&lt;25,2,IF(I23&lt;500,3,IF(I23&lt;5000,4,IF(I23&gt;5000,5,0)))))</f>
        <v>3</v>
      </c>
      <c r="K23" s="73">
        <f t="shared" si="21"/>
        <v>0.6</v>
      </c>
      <c r="L23" s="119" t="str">
        <f t="shared" si="33"/>
        <v>Media</v>
      </c>
      <c r="M23" s="90">
        <v>4</v>
      </c>
      <c r="N23" s="132" t="str">
        <f t="shared" si="2"/>
        <v>Mayor 80%</v>
      </c>
      <c r="O23" s="19">
        <f t="shared" si="3"/>
        <v>43</v>
      </c>
      <c r="P23" s="86" t="str">
        <f t="shared" si="44"/>
        <v>ALTA 3:4</v>
      </c>
      <c r="Q23" s="19" t="str">
        <f t="shared" si="31"/>
        <v>ALTA 5:1</v>
      </c>
      <c r="R23" s="19" t="str">
        <f t="shared" si="22"/>
        <v>ALTA 5:2</v>
      </c>
      <c r="S23" s="19" t="str">
        <f t="shared" si="23"/>
        <v>ALTA 5:3</v>
      </c>
      <c r="T23" s="19" t="str">
        <f t="shared" si="24"/>
        <v>ALTA 3:4</v>
      </c>
      <c r="U23" s="19" t="str">
        <f t="shared" si="25"/>
        <v>EXTREMA 5:5</v>
      </c>
      <c r="V23" s="19">
        <v>1</v>
      </c>
      <c r="W23" s="96" t="s">
        <v>240</v>
      </c>
      <c r="X23" s="19" t="s">
        <v>46</v>
      </c>
      <c r="Y23" s="19" t="s">
        <v>47</v>
      </c>
      <c r="Z23" s="76">
        <f t="shared" si="32"/>
        <v>0.4</v>
      </c>
      <c r="AA23" s="93" t="s">
        <v>104</v>
      </c>
      <c r="AB23" s="19" t="s">
        <v>241</v>
      </c>
      <c r="AC23" s="96" t="s">
        <v>242</v>
      </c>
      <c r="AD23" s="120">
        <f t="shared" si="26"/>
        <v>0.36</v>
      </c>
      <c r="AE23" s="84">
        <v>2</v>
      </c>
      <c r="AF23" s="81" t="s">
        <v>243</v>
      </c>
      <c r="AG23" s="81" t="s">
        <v>49</v>
      </c>
      <c r="AH23" s="81" t="s">
        <v>47</v>
      </c>
      <c r="AI23" s="75">
        <f t="shared" si="34"/>
        <v>0.3</v>
      </c>
      <c r="AJ23" s="81" t="s">
        <v>104</v>
      </c>
      <c r="AK23" s="81" t="s">
        <v>241</v>
      </c>
      <c r="AL23" s="94" t="s">
        <v>244</v>
      </c>
      <c r="AM23" s="139" cm="1">
        <f t="array" ref="AM23">IF(AND(AN23&lt;=20%,AN23&gt;1%),1,IF(AND(AN23&lt;=40%,AN23&gt;20%),2,IF(AND(AN23&lt;=80%,AN23&gt;40%),3,IF(AND(AN23&lt;=100%,AN&gt;80%),4,IF(AN23=100%,5)))))</f>
        <v>2</v>
      </c>
      <c r="AN23" s="73">
        <f t="shared" ref="AN23:AN25" si="60">AD23-(AD23*AI23)</f>
        <v>0.252</v>
      </c>
      <c r="AO23" s="119">
        <f t="shared" ref="AO23:AO25" si="61">+M23</f>
        <v>4</v>
      </c>
      <c r="AP23" s="140" t="str">
        <f t="shared" ref="AP23:AP25" si="62">IF(AO23=1,"Leve 20%",IF(AO23=2,"Menor 40%",IF(AO23=3,"Moderado 60%",IF(AO23=4,"Mayor 80%","Catastrofico 100%"))))</f>
        <v>Mayor 80%</v>
      </c>
      <c r="AQ23" s="19">
        <f t="shared" si="10"/>
        <v>42</v>
      </c>
      <c r="AR23" s="86" t="str">
        <f t="shared" si="39"/>
        <v>ALTA 2:4</v>
      </c>
      <c r="AS23" s="19" t="str">
        <f t="shared" ref="AS23:AS25" si="63">IF(AQ23=11,"BAJA 1:1",IF(AQ23=12,"BAJA 2:1",IF(AQ23=13,"MODERADA 3:1",IF(AQ23=14,"MODERADA 4:1","ALTA 5:1"))))</f>
        <v>ALTA 5:1</v>
      </c>
      <c r="AT23" s="19" t="str">
        <f t="shared" ref="AT23:AT25" si="64">IF(AQ23=21,"BAJA 1:2",IF(AQ23=22,"MODERADA 2:2",IF(AQ23=23,"MODERADA 3:2",IF($O23=24,"MODERADA 4:2","ALTA 5:2"))))</f>
        <v>ALTA 5:2</v>
      </c>
      <c r="AU23" s="19" t="str">
        <f t="shared" ref="AU23:AU25" si="65">IF(AQ23=31,"MODERADA 1:3",IF(AQ23=32,"MODERADA 2:3",IF(AQ23=33,"DODERADA 3:3",IF(AQ23=34,"ALTA 4:3","ALTA 5:3"))))</f>
        <v>ALTA 5:3</v>
      </c>
      <c r="AV23" s="19" t="str">
        <f t="shared" ref="AV23:AV25" si="66">IF(AQ23=41,"ALTA 1:4",IF(AQ23=42,"ALTA 2:4",IF(AQ23=43,"ALTA 3:4",IF(AQ23=44,"ALTA 4:4","ALTA 5:4"))))</f>
        <v>ALTA 2:4</v>
      </c>
      <c r="AW23" s="19" t="str">
        <f t="shared" ref="AW23:AW25" si="67">IF(AQ23=51,"EXTREMA 1:5",IF(AQ23=52,"EXTREMA 2:5",IF(AQ23=53,"EXTREMA 3:5",IF(AQ23=54,"EXTREMA 4:5","EXTREMA 5:5"))))</f>
        <v>EXTREMA 5:5</v>
      </c>
      <c r="AX23" s="80" t="s">
        <v>22</v>
      </c>
      <c r="AY23" s="7" t="s">
        <v>251</v>
      </c>
      <c r="AZ23" s="7" t="s">
        <v>252</v>
      </c>
      <c r="BA23" s="88">
        <v>45659</v>
      </c>
      <c r="BB23" s="88">
        <v>46022</v>
      </c>
      <c r="BC23" s="80" t="s">
        <v>253</v>
      </c>
    </row>
    <row r="24" spans="1:55" ht="63.75" x14ac:dyDescent="0.25">
      <c r="A24" s="80" t="s">
        <v>224</v>
      </c>
      <c r="B24" s="80" t="s">
        <v>231</v>
      </c>
      <c r="C24" s="82" t="s">
        <v>226</v>
      </c>
      <c r="D24" s="87" t="s">
        <v>232</v>
      </c>
      <c r="E24" s="87" t="s">
        <v>233</v>
      </c>
      <c r="F24" s="89" t="s">
        <v>234</v>
      </c>
      <c r="G24" s="82" t="s">
        <v>235</v>
      </c>
      <c r="H24" s="80" t="s">
        <v>264</v>
      </c>
      <c r="I24" s="80">
        <v>35</v>
      </c>
      <c r="J24" s="72">
        <f t="shared" si="59"/>
        <v>3</v>
      </c>
      <c r="K24" s="73">
        <f t="shared" si="21"/>
        <v>0.6</v>
      </c>
      <c r="L24" s="119" t="str">
        <f t="shared" si="33"/>
        <v>Media</v>
      </c>
      <c r="M24" s="90">
        <v>3</v>
      </c>
      <c r="N24" s="132" t="str">
        <f t="shared" si="2"/>
        <v>Moderado 60%</v>
      </c>
      <c r="O24" s="19">
        <f t="shared" si="3"/>
        <v>33</v>
      </c>
      <c r="P24" s="86" t="str">
        <f t="shared" si="44"/>
        <v>MODERADA 3:3</v>
      </c>
      <c r="Q24" s="19" t="str">
        <f t="shared" si="31"/>
        <v>ALTA 5:1</v>
      </c>
      <c r="R24" s="19" t="str">
        <f t="shared" si="22"/>
        <v>ALTA 5:2</v>
      </c>
      <c r="S24" s="19" t="str">
        <f t="shared" si="23"/>
        <v>MODERADA 3:3</v>
      </c>
      <c r="T24" s="19" t="str">
        <f t="shared" si="24"/>
        <v>ALTA 5:4</v>
      </c>
      <c r="U24" s="19" t="str">
        <f t="shared" si="25"/>
        <v>EXTREMA 5:5</v>
      </c>
      <c r="V24" s="19">
        <v>1</v>
      </c>
      <c r="W24" s="19" t="s">
        <v>245</v>
      </c>
      <c r="X24" s="19" t="s">
        <v>46</v>
      </c>
      <c r="Y24" s="19" t="s">
        <v>47</v>
      </c>
      <c r="Z24" s="76">
        <f t="shared" si="32"/>
        <v>0.4</v>
      </c>
      <c r="AA24" s="84" t="s">
        <v>104</v>
      </c>
      <c r="AB24" s="19" t="s">
        <v>241</v>
      </c>
      <c r="AC24" s="19" t="s">
        <v>246</v>
      </c>
      <c r="AD24" s="120">
        <f t="shared" si="26"/>
        <v>0.36</v>
      </c>
      <c r="AE24" s="84">
        <v>2</v>
      </c>
      <c r="AF24" s="7" t="s">
        <v>247</v>
      </c>
      <c r="AG24" s="7" t="s">
        <v>49</v>
      </c>
      <c r="AH24" s="7" t="s">
        <v>47</v>
      </c>
      <c r="AI24" s="75">
        <f t="shared" si="34"/>
        <v>0.3</v>
      </c>
      <c r="AJ24" s="7" t="s">
        <v>104</v>
      </c>
      <c r="AK24" s="81" t="s">
        <v>241</v>
      </c>
      <c r="AL24" s="19" t="s">
        <v>246</v>
      </c>
      <c r="AM24" s="139" cm="1">
        <f t="array" ref="AM24">IF(AND(AN24&lt;=20%,AN24&gt;1%),1,IF(AND(AN24&lt;=40%,AN24&gt;20%),2,IF(AND(AN24&lt;=80%,AN24&gt;40%),3,IF(AND(AN24&lt;=100%,AN&gt;80%),4,IF(AN24=100%,5)))))</f>
        <v>2</v>
      </c>
      <c r="AN24" s="73">
        <f t="shared" si="60"/>
        <v>0.252</v>
      </c>
      <c r="AO24" s="119">
        <f t="shared" si="61"/>
        <v>3</v>
      </c>
      <c r="AP24" s="140" t="str">
        <f t="shared" si="62"/>
        <v>Moderado 60%</v>
      </c>
      <c r="AQ24" s="19">
        <f t="shared" si="10"/>
        <v>32</v>
      </c>
      <c r="AR24" s="86" t="str">
        <f t="shared" si="39"/>
        <v>MODERADA 2:3</v>
      </c>
      <c r="AS24" s="19" t="str">
        <f t="shared" si="63"/>
        <v>ALTA 5:1</v>
      </c>
      <c r="AT24" s="19" t="str">
        <f t="shared" si="64"/>
        <v>ALTA 5:2</v>
      </c>
      <c r="AU24" s="19" t="str">
        <f t="shared" si="65"/>
        <v>MODERADA 2:3</v>
      </c>
      <c r="AV24" s="19" t="str">
        <f t="shared" si="66"/>
        <v>ALTA 5:4</v>
      </c>
      <c r="AW24" s="19" t="str">
        <f t="shared" si="67"/>
        <v>EXTREMA 5:5</v>
      </c>
      <c r="AX24" s="80" t="s">
        <v>22</v>
      </c>
      <c r="AY24" s="7" t="s">
        <v>254</v>
      </c>
      <c r="AZ24" s="7" t="s">
        <v>255</v>
      </c>
      <c r="BA24" s="88">
        <v>45659</v>
      </c>
      <c r="BB24" s="88">
        <v>46022</v>
      </c>
      <c r="BC24" s="80" t="s">
        <v>256</v>
      </c>
    </row>
    <row r="25" spans="1:55" ht="102" x14ac:dyDescent="0.25">
      <c r="A25" s="80" t="s">
        <v>224</v>
      </c>
      <c r="B25" s="80" t="s">
        <v>231</v>
      </c>
      <c r="C25" s="82" t="s">
        <v>236</v>
      </c>
      <c r="D25" s="87" t="s">
        <v>237</v>
      </c>
      <c r="E25" s="87" t="s">
        <v>238</v>
      </c>
      <c r="F25" s="89" t="s">
        <v>239</v>
      </c>
      <c r="G25" s="82" t="s">
        <v>235</v>
      </c>
      <c r="H25" s="80" t="s">
        <v>264</v>
      </c>
      <c r="I25" s="80">
        <v>35</v>
      </c>
      <c r="J25" s="72">
        <f t="shared" si="59"/>
        <v>3</v>
      </c>
      <c r="K25" s="73">
        <f t="shared" si="21"/>
        <v>0.6</v>
      </c>
      <c r="L25" s="119" t="str">
        <f t="shared" si="33"/>
        <v>Media</v>
      </c>
      <c r="M25" s="90">
        <v>3</v>
      </c>
      <c r="N25" s="132" t="str">
        <f t="shared" si="2"/>
        <v>Moderado 60%</v>
      </c>
      <c r="O25" s="19">
        <f t="shared" si="3"/>
        <v>33</v>
      </c>
      <c r="P25" s="86" t="str">
        <f t="shared" si="44"/>
        <v>MODERADA 3:3</v>
      </c>
      <c r="Q25" s="19" t="str">
        <f t="shared" si="31"/>
        <v>ALTA 5:1</v>
      </c>
      <c r="R25" s="19" t="str">
        <f t="shared" si="22"/>
        <v>ALTA 5:2</v>
      </c>
      <c r="S25" s="19" t="str">
        <f t="shared" si="23"/>
        <v>MODERADA 3:3</v>
      </c>
      <c r="T25" s="19" t="str">
        <f t="shared" si="24"/>
        <v>ALTA 5:4</v>
      </c>
      <c r="U25" s="19" t="str">
        <f t="shared" si="25"/>
        <v>EXTREMA 5:5</v>
      </c>
      <c r="V25" s="19">
        <v>1</v>
      </c>
      <c r="W25" s="19" t="s">
        <v>248</v>
      </c>
      <c r="X25" s="19" t="s">
        <v>46</v>
      </c>
      <c r="Y25" s="19" t="s">
        <v>47</v>
      </c>
      <c r="Z25" s="76">
        <f t="shared" si="32"/>
        <v>0.4</v>
      </c>
      <c r="AA25" s="84" t="s">
        <v>104</v>
      </c>
      <c r="AB25" s="19" t="s">
        <v>241</v>
      </c>
      <c r="AC25" s="19" t="s">
        <v>249</v>
      </c>
      <c r="AD25" s="120">
        <f t="shared" si="26"/>
        <v>0.36</v>
      </c>
      <c r="AE25" s="84">
        <v>2</v>
      </c>
      <c r="AF25" s="7" t="s">
        <v>250</v>
      </c>
      <c r="AG25" s="7" t="s">
        <v>49</v>
      </c>
      <c r="AH25" s="7" t="s">
        <v>47</v>
      </c>
      <c r="AI25" s="75">
        <f t="shared" si="34"/>
        <v>0.3</v>
      </c>
      <c r="AJ25" s="7" t="s">
        <v>104</v>
      </c>
      <c r="AK25" s="19" t="s">
        <v>241</v>
      </c>
      <c r="AL25" s="19" t="s">
        <v>249</v>
      </c>
      <c r="AM25" s="139" cm="1">
        <f t="array" ref="AM25">IF(AND(AN25&lt;=20%,AN25&gt;1%),1,IF(AND(AN25&lt;=40%,AN25&gt;20%),2,IF(AND(AN25&lt;=80%,AN25&gt;40%),3,IF(AND(AN25&lt;=100%,AN&gt;80%),4,IF(AN25=100%,5)))))</f>
        <v>2</v>
      </c>
      <c r="AN25" s="73">
        <f t="shared" si="60"/>
        <v>0.252</v>
      </c>
      <c r="AO25" s="119">
        <f t="shared" si="61"/>
        <v>3</v>
      </c>
      <c r="AP25" s="140" t="str">
        <f t="shared" si="62"/>
        <v>Moderado 60%</v>
      </c>
      <c r="AQ25" s="19">
        <f t="shared" si="10"/>
        <v>32</v>
      </c>
      <c r="AR25" s="86" t="str">
        <f t="shared" si="39"/>
        <v>MODERADA 2:3</v>
      </c>
      <c r="AS25" s="19" t="str">
        <f t="shared" si="63"/>
        <v>ALTA 5:1</v>
      </c>
      <c r="AT25" s="19" t="str">
        <f t="shared" si="64"/>
        <v>ALTA 5:2</v>
      </c>
      <c r="AU25" s="19" t="str">
        <f t="shared" si="65"/>
        <v>MODERADA 2:3</v>
      </c>
      <c r="AV25" s="19" t="str">
        <f t="shared" si="66"/>
        <v>ALTA 5:4</v>
      </c>
      <c r="AW25" s="19" t="str">
        <f t="shared" si="67"/>
        <v>EXTREMA 5:5</v>
      </c>
      <c r="AX25" s="80" t="s">
        <v>22</v>
      </c>
      <c r="AY25" s="7" t="s">
        <v>257</v>
      </c>
      <c r="AZ25" s="7" t="s">
        <v>255</v>
      </c>
      <c r="BA25" s="88">
        <v>45659</v>
      </c>
      <c r="BB25" s="88">
        <v>46022</v>
      </c>
      <c r="BC25" s="80" t="s">
        <v>258</v>
      </c>
    </row>
    <row r="26" spans="1:55" ht="87" customHeight="1" x14ac:dyDescent="0.25">
      <c r="A26" s="80" t="s">
        <v>404</v>
      </c>
      <c r="B26" s="81" t="s">
        <v>259</v>
      </c>
      <c r="C26" s="82" t="s">
        <v>260</v>
      </c>
      <c r="D26" s="83" t="s">
        <v>261</v>
      </c>
      <c r="E26" s="83" t="s">
        <v>262</v>
      </c>
      <c r="F26" s="83" t="s">
        <v>263</v>
      </c>
      <c r="G26" s="81" t="s">
        <v>89</v>
      </c>
      <c r="H26" s="80" t="s">
        <v>264</v>
      </c>
      <c r="I26" s="80">
        <v>2</v>
      </c>
      <c r="J26" s="127">
        <f t="shared" si="59"/>
        <v>1</v>
      </c>
      <c r="K26" s="121" t="str">
        <f t="shared" si="21"/>
        <v>20%</v>
      </c>
      <c r="L26" s="119" t="str">
        <f t="shared" si="33"/>
        <v>Muy Baja</v>
      </c>
      <c r="M26" s="85">
        <v>2</v>
      </c>
      <c r="N26" s="132" t="str">
        <f t="shared" si="2"/>
        <v>Menor 40%</v>
      </c>
      <c r="O26" s="19">
        <f t="shared" si="3"/>
        <v>21</v>
      </c>
      <c r="P26" s="86" t="str">
        <f t="shared" ref="P26:P28" si="68">IF(M26=1,Q26,IF(M26=2,R26,IF(M26=3,S26,IF(M26=4,T26,U26))))</f>
        <v>BAJA 1:2</v>
      </c>
      <c r="Q26" s="19" t="str">
        <f t="shared" ref="Q26:Q28" si="69">IF(O26=11,"BAJA 1:1",IF(O26=12,"BAJA 2:1",IF(O26=13,"MODERADA 3:1",IF(O26=14,"MODERADA 4:1","ALTA 5:1"))))</f>
        <v>ALTA 5:1</v>
      </c>
      <c r="R26" s="19" t="str">
        <f t="shared" ref="R26:R28" si="70">IF(O26=21,"BAJA 1:2",IF(O26=22,"MODERADA 2:2",IF(O26=23,"MODERADA 3:2",IF($O26=24,"MODERADA 4:2","ALTA 5:2"))))</f>
        <v>BAJA 1:2</v>
      </c>
      <c r="S26" s="19" t="str">
        <f t="shared" ref="S26:S28" si="71">IF(O26=31,"MODERADA 1:3",IF(O26=32,"MODERADA 2:3",IF(O26=33,"MODERADA 3:3",IF(O26=34,"ALTA 4:3","ALTA 5:3"))))</f>
        <v>ALTA 5:3</v>
      </c>
      <c r="T26" s="19" t="str">
        <f t="shared" ref="T26:T28" si="72">IF(O26=41,"ALTA 1:4",IF(O26=42,"ALTA 2:4",IF(O26=43,"ALTA 3:4",IF(O26=44,"ALTA 4:4","ALTA 5:4"))))</f>
        <v>ALTA 5:4</v>
      </c>
      <c r="U26" s="19" t="str">
        <f t="shared" ref="U26:U28" si="73">IF(O26=51,"EXTREMA 1:5",IF(O26=52,"EXTREMA 2:5",IF(O26=53,"EXTREMA 3:5",IF(O26=54,"EXTREMA 4:5","EXTREMA 5:5"))))</f>
        <v>EXTREMA 5:5</v>
      </c>
      <c r="V26" s="19">
        <v>1</v>
      </c>
      <c r="W26" s="19" t="s">
        <v>274</v>
      </c>
      <c r="X26" s="19" t="s">
        <v>46</v>
      </c>
      <c r="Y26" s="19" t="s">
        <v>47</v>
      </c>
      <c r="Z26" s="117">
        <f t="shared" si="32"/>
        <v>0.4</v>
      </c>
      <c r="AA26" s="19" t="s">
        <v>90</v>
      </c>
      <c r="AB26" s="19">
        <v>2</v>
      </c>
      <c r="AC26" s="19" t="s">
        <v>275</v>
      </c>
      <c r="AD26" s="120">
        <f t="shared" si="26"/>
        <v>0.12</v>
      </c>
      <c r="AE26" s="84">
        <v>2</v>
      </c>
      <c r="AF26" s="81" t="s">
        <v>276</v>
      </c>
      <c r="AG26" s="81" t="s">
        <v>49</v>
      </c>
      <c r="AH26" s="81" t="s">
        <v>47</v>
      </c>
      <c r="AI26" s="118">
        <f t="shared" si="34"/>
        <v>0.3</v>
      </c>
      <c r="AJ26" s="7" t="s">
        <v>104</v>
      </c>
      <c r="AK26" s="81" t="s">
        <v>241</v>
      </c>
      <c r="AL26" s="81" t="s">
        <v>277</v>
      </c>
      <c r="AM26" s="139" cm="1">
        <f t="array" ref="AM26">IF(AND(AN26&lt;=20%,AN26&gt;1%),1,IF(AND(AN26&lt;=40%,AN26&gt;20%),2,IF(AND(AN26&lt;=80%,AN26&gt;40%),3,IF(AND(AN26&lt;=100%,AN&gt;80%),4,IF(AN26=100%,5)))))</f>
        <v>1</v>
      </c>
      <c r="AN26" s="73">
        <f t="shared" ref="AN26:AN28" si="74">AD26-(AD26*AI26)</f>
        <v>8.3999999999999991E-2</v>
      </c>
      <c r="AO26" s="119">
        <f t="shared" ref="AO26:AO28" si="75">+M26</f>
        <v>2</v>
      </c>
      <c r="AP26" s="140" t="str">
        <f t="shared" ref="AP26:AP28" si="76">IF(AO26=1,"Leve 20%",IF(AO26=2,"Menor 40%",IF(AO26=3,"Moderado 60%",IF(AO26=4,"Mayor 80%","Catastrofico 100%"))))</f>
        <v>Menor 40%</v>
      </c>
      <c r="AQ26" s="19">
        <f t="shared" si="10"/>
        <v>21</v>
      </c>
      <c r="AR26" s="86" t="str">
        <f t="shared" si="39"/>
        <v>BAJA 1:2</v>
      </c>
      <c r="AS26" s="19" t="str">
        <f t="shared" ref="AS26:AS28" si="77">IF(AQ26=11,"BAJA 1:1",IF(AQ26=12,"BAJA 2:1",IF(AQ26=13,"MODERADA 3:1",IF(AQ26=14,"MODERADA 4:1","ALTA 5:1"))))</f>
        <v>ALTA 5:1</v>
      </c>
      <c r="AT26" s="19" t="str">
        <f t="shared" ref="AT26:AT28" si="78">IF(AQ26=21,"BAJA 1:2",IF(AQ26=22,"MODERADA 2:2",IF(AQ26=23,"MODERADA 3:2",IF($O26=24,"MODERADA 4:2","ALTA 5:2"))))</f>
        <v>BAJA 1:2</v>
      </c>
      <c r="AU26" s="19" t="str">
        <f t="shared" ref="AU26:AU28" si="79">IF(AQ26=31,"MODERADA 1:3",IF(AQ26=32,"MODERADA 2:3",IF(AQ26=33,"DODERADA 3:3",IF(AQ26=34,"ALTA 4:3","ALTA 5:3"))))</f>
        <v>ALTA 5:3</v>
      </c>
      <c r="AV26" s="19" t="str">
        <f t="shared" ref="AV26:AV28" si="80">IF(AQ26=41,"ALTA 1:4",IF(AQ26=42,"ALTA 2:4",IF(AQ26=43,"ALTA 3:4",IF(AQ26=44,"ALTA 4:4","ALTA 5:4"))))</f>
        <v>ALTA 5:4</v>
      </c>
      <c r="AW26" s="19" t="str">
        <f t="shared" ref="AW26:AW28" si="81">IF(AQ26=51,"EXTREMA 1:5",IF(AQ26=52,"EXTREMA 2:5",IF(AQ26=53,"EXTREMA 3:5",IF(AQ26=54,"EXTREMA 4:5","EXTREMA 5:5"))))</f>
        <v>EXTREMA 5:5</v>
      </c>
      <c r="AX26" s="80" t="s">
        <v>286</v>
      </c>
      <c r="AY26" s="7"/>
      <c r="AZ26" s="7"/>
      <c r="BA26" s="88"/>
      <c r="BB26" s="88"/>
      <c r="BC26" s="7"/>
    </row>
    <row r="27" spans="1:55" ht="78.75" customHeight="1" x14ac:dyDescent="0.25">
      <c r="A27" s="80" t="s">
        <v>404</v>
      </c>
      <c r="B27" s="7" t="s">
        <v>265</v>
      </c>
      <c r="C27" s="82" t="s">
        <v>266</v>
      </c>
      <c r="D27" s="83" t="s">
        <v>267</v>
      </c>
      <c r="E27" s="83" t="s">
        <v>262</v>
      </c>
      <c r="F27" s="83" t="s">
        <v>268</v>
      </c>
      <c r="G27" s="81" t="s">
        <v>100</v>
      </c>
      <c r="H27" s="80" t="s">
        <v>264</v>
      </c>
      <c r="I27" s="80">
        <v>1</v>
      </c>
      <c r="J27" s="127">
        <f t="shared" si="59"/>
        <v>1</v>
      </c>
      <c r="K27" s="121" t="str">
        <f t="shared" si="21"/>
        <v>20%</v>
      </c>
      <c r="L27" s="119" t="str">
        <f t="shared" si="33"/>
        <v>Muy Baja</v>
      </c>
      <c r="M27" s="85">
        <v>2</v>
      </c>
      <c r="N27" s="132" t="str">
        <f t="shared" si="2"/>
        <v>Menor 40%</v>
      </c>
      <c r="O27" s="19">
        <f t="shared" si="3"/>
        <v>21</v>
      </c>
      <c r="P27" s="86" t="str">
        <f t="shared" si="68"/>
        <v>BAJA 1:2</v>
      </c>
      <c r="Q27" s="19" t="str">
        <f t="shared" si="69"/>
        <v>ALTA 5:1</v>
      </c>
      <c r="R27" s="19" t="str">
        <f t="shared" si="70"/>
        <v>BAJA 1:2</v>
      </c>
      <c r="S27" s="19" t="str">
        <f t="shared" si="71"/>
        <v>ALTA 5:3</v>
      </c>
      <c r="T27" s="19" t="str">
        <f t="shared" si="72"/>
        <v>ALTA 5:4</v>
      </c>
      <c r="U27" s="19" t="str">
        <f t="shared" si="73"/>
        <v>EXTREMA 5:5</v>
      </c>
      <c r="V27" s="19">
        <v>1</v>
      </c>
      <c r="W27" s="19" t="s">
        <v>278</v>
      </c>
      <c r="X27" s="19" t="s">
        <v>46</v>
      </c>
      <c r="Y27" s="19" t="s">
        <v>47</v>
      </c>
      <c r="Z27" s="117">
        <f t="shared" si="32"/>
        <v>0.4</v>
      </c>
      <c r="AA27" s="19" t="s">
        <v>90</v>
      </c>
      <c r="AB27" s="19">
        <v>1</v>
      </c>
      <c r="AC27" s="19" t="s">
        <v>279</v>
      </c>
      <c r="AD27" s="120">
        <f t="shared" si="26"/>
        <v>0.12</v>
      </c>
      <c r="AE27" s="84">
        <v>2</v>
      </c>
      <c r="AF27" s="7" t="s">
        <v>280</v>
      </c>
      <c r="AG27" s="7" t="s">
        <v>49</v>
      </c>
      <c r="AH27" s="7" t="s">
        <v>47</v>
      </c>
      <c r="AI27" s="118">
        <f t="shared" si="34"/>
        <v>0.3</v>
      </c>
      <c r="AJ27" s="7" t="s">
        <v>104</v>
      </c>
      <c r="AK27" s="7" t="s">
        <v>241</v>
      </c>
      <c r="AL27" s="7" t="s">
        <v>281</v>
      </c>
      <c r="AM27" s="139" cm="1">
        <f t="array" ref="AM27">IF(AND(AN27&lt;=20%,AN27&gt;1%),1,IF(AND(AN27&lt;=40%,AN27&gt;20%),2,IF(AND(AN27&lt;=80%,AN27&gt;40%),3,IF(AND(AN27&lt;=100%,AN&gt;80%),4,IF(AN27=100%,5)))))</f>
        <v>1</v>
      </c>
      <c r="AN27" s="73">
        <f t="shared" si="74"/>
        <v>8.3999999999999991E-2</v>
      </c>
      <c r="AO27" s="119">
        <f t="shared" si="75"/>
        <v>2</v>
      </c>
      <c r="AP27" s="140" t="str">
        <f t="shared" si="76"/>
        <v>Menor 40%</v>
      </c>
      <c r="AQ27" s="19">
        <f t="shared" si="10"/>
        <v>21</v>
      </c>
      <c r="AR27" s="86" t="str">
        <f t="shared" si="39"/>
        <v>BAJA 1:2</v>
      </c>
      <c r="AS27" s="19" t="str">
        <f t="shared" si="77"/>
        <v>ALTA 5:1</v>
      </c>
      <c r="AT27" s="19" t="str">
        <f t="shared" si="78"/>
        <v>BAJA 1:2</v>
      </c>
      <c r="AU27" s="19" t="str">
        <f t="shared" si="79"/>
        <v>ALTA 5:3</v>
      </c>
      <c r="AV27" s="19" t="str">
        <f t="shared" si="80"/>
        <v>ALTA 5:4</v>
      </c>
      <c r="AW27" s="19" t="str">
        <f t="shared" si="81"/>
        <v>EXTREMA 5:5</v>
      </c>
      <c r="AX27" s="80" t="s">
        <v>287</v>
      </c>
      <c r="AY27" s="7"/>
      <c r="AZ27" s="7"/>
      <c r="BA27" s="88"/>
      <c r="BB27" s="88"/>
      <c r="BC27" s="7"/>
    </row>
    <row r="28" spans="1:55" ht="91.5" customHeight="1" x14ac:dyDescent="0.25">
      <c r="A28" s="80" t="s">
        <v>404</v>
      </c>
      <c r="B28" s="7" t="s">
        <v>265</v>
      </c>
      <c r="C28" s="82" t="s">
        <v>269</v>
      </c>
      <c r="D28" s="83" t="s">
        <v>270</v>
      </c>
      <c r="E28" s="83" t="s">
        <v>271</v>
      </c>
      <c r="F28" s="83" t="s">
        <v>272</v>
      </c>
      <c r="G28" s="81" t="s">
        <v>273</v>
      </c>
      <c r="H28" s="80" t="s">
        <v>264</v>
      </c>
      <c r="I28" s="80">
        <v>20</v>
      </c>
      <c r="J28" s="127">
        <f t="shared" si="59"/>
        <v>2</v>
      </c>
      <c r="K28" s="121">
        <f t="shared" si="21"/>
        <v>0.4</v>
      </c>
      <c r="L28" s="119" t="str">
        <f t="shared" si="33"/>
        <v>Baja</v>
      </c>
      <c r="M28" s="85">
        <v>2</v>
      </c>
      <c r="N28" s="132" t="str">
        <f t="shared" si="2"/>
        <v>Menor 40%</v>
      </c>
      <c r="O28" s="19">
        <f t="shared" si="3"/>
        <v>22</v>
      </c>
      <c r="P28" s="86" t="str">
        <f t="shared" si="68"/>
        <v>MODERADA 2:2</v>
      </c>
      <c r="Q28" s="19" t="str">
        <f t="shared" si="69"/>
        <v>ALTA 5:1</v>
      </c>
      <c r="R28" s="19" t="str">
        <f t="shared" si="70"/>
        <v>MODERADA 2:2</v>
      </c>
      <c r="S28" s="19" t="str">
        <f t="shared" si="71"/>
        <v>ALTA 5:3</v>
      </c>
      <c r="T28" s="19" t="str">
        <f t="shared" si="72"/>
        <v>ALTA 5:4</v>
      </c>
      <c r="U28" s="19" t="str">
        <f t="shared" si="73"/>
        <v>EXTREMA 5:5</v>
      </c>
      <c r="V28" s="19">
        <v>1</v>
      </c>
      <c r="W28" s="19" t="s">
        <v>282</v>
      </c>
      <c r="X28" s="19" t="s">
        <v>46</v>
      </c>
      <c r="Y28" s="19" t="s">
        <v>47</v>
      </c>
      <c r="Z28" s="117">
        <f t="shared" si="32"/>
        <v>0.4</v>
      </c>
      <c r="AA28" s="19" t="s">
        <v>90</v>
      </c>
      <c r="AB28" s="19">
        <v>20</v>
      </c>
      <c r="AC28" s="19" t="s">
        <v>283</v>
      </c>
      <c r="AD28" s="120">
        <f t="shared" si="26"/>
        <v>0.24</v>
      </c>
      <c r="AE28" s="84">
        <v>2</v>
      </c>
      <c r="AF28" s="7" t="s">
        <v>284</v>
      </c>
      <c r="AG28" s="7" t="s">
        <v>49</v>
      </c>
      <c r="AH28" s="7" t="s">
        <v>47</v>
      </c>
      <c r="AI28" s="118">
        <f t="shared" si="34"/>
        <v>0.3</v>
      </c>
      <c r="AJ28" s="7" t="s">
        <v>104</v>
      </c>
      <c r="AK28" s="7" t="s">
        <v>241</v>
      </c>
      <c r="AL28" s="7" t="s">
        <v>285</v>
      </c>
      <c r="AM28" s="139" cm="1">
        <f t="array" ref="AM28">IF(AND(AN28&lt;=20%,AN28&gt;1%),1,IF(AND(AN28&lt;=40%,AN28&gt;20%),2,IF(AND(AN28&lt;=80%,AN28&gt;40%),3,IF(AND(AN28&lt;=100%,AN&gt;80%),4,IF(AN28=100%,5)))))</f>
        <v>1</v>
      </c>
      <c r="AN28" s="73">
        <f t="shared" si="74"/>
        <v>0.16799999999999998</v>
      </c>
      <c r="AO28" s="119">
        <f t="shared" si="75"/>
        <v>2</v>
      </c>
      <c r="AP28" s="140" t="str">
        <f t="shared" si="76"/>
        <v>Menor 40%</v>
      </c>
      <c r="AQ28" s="19">
        <f t="shared" si="10"/>
        <v>21</v>
      </c>
      <c r="AR28" s="86" t="str">
        <f t="shared" si="39"/>
        <v>BAJA 1:2</v>
      </c>
      <c r="AS28" s="19" t="str">
        <f t="shared" si="77"/>
        <v>ALTA 5:1</v>
      </c>
      <c r="AT28" s="19" t="str">
        <f t="shared" si="78"/>
        <v>BAJA 1:2</v>
      </c>
      <c r="AU28" s="19" t="str">
        <f t="shared" si="79"/>
        <v>ALTA 5:3</v>
      </c>
      <c r="AV28" s="19" t="str">
        <f t="shared" si="80"/>
        <v>ALTA 5:4</v>
      </c>
      <c r="AW28" s="19" t="str">
        <f t="shared" si="81"/>
        <v>EXTREMA 5:5</v>
      </c>
      <c r="AX28" s="80" t="s">
        <v>287</v>
      </c>
      <c r="AY28" s="7"/>
      <c r="AZ28" s="7"/>
      <c r="BA28" s="88"/>
      <c r="BB28" s="88"/>
      <c r="BC28" s="7"/>
    </row>
    <row r="29" spans="1:55" ht="91.5" customHeight="1" x14ac:dyDescent="0.25">
      <c r="A29" s="80" t="s">
        <v>288</v>
      </c>
      <c r="B29" s="80" t="s">
        <v>289</v>
      </c>
      <c r="C29" s="82" t="s">
        <v>290</v>
      </c>
      <c r="D29" s="92" t="s">
        <v>291</v>
      </c>
      <c r="E29" s="92" t="s">
        <v>292</v>
      </c>
      <c r="F29" s="87" t="s">
        <v>293</v>
      </c>
      <c r="G29" s="80" t="s">
        <v>294</v>
      </c>
      <c r="H29" s="80" t="s">
        <v>264</v>
      </c>
      <c r="I29" s="113">
        <v>40</v>
      </c>
      <c r="J29" s="129">
        <f t="shared" si="59"/>
        <v>3</v>
      </c>
      <c r="K29" s="130">
        <f t="shared" si="21"/>
        <v>0.6</v>
      </c>
      <c r="L29" s="129" t="str">
        <f t="shared" si="33"/>
        <v>Media</v>
      </c>
      <c r="M29" s="114">
        <v>4</v>
      </c>
      <c r="N29" s="135" t="str">
        <f t="shared" si="2"/>
        <v>Mayor 80%</v>
      </c>
      <c r="O29" s="19">
        <f t="shared" si="3"/>
        <v>43</v>
      </c>
      <c r="P29" s="86" t="str">
        <f t="shared" ref="P29:P33" si="82">IF(M29=1,Q29,IF(M29=2,R29,IF(M29=3,S29,IF(M29=4,T29,U29))))</f>
        <v>ALTA 3:4</v>
      </c>
      <c r="Q29" s="19" t="str">
        <f t="shared" ref="Q29:Q33" si="83">IF(O29=11,"BAJA 1:1",IF(O29=12,"BAJA 2:1",IF(O29=13,"MODERADA 3:1",IF(O29=14,"MODERADA 4:1","ALTA 5:1"))))</f>
        <v>ALTA 5:1</v>
      </c>
      <c r="R29" s="19" t="str">
        <f t="shared" ref="R29:R33" si="84">IF(O29=21,"BAJA 1:2",IF(O29=22,"MODERADA 2:2",IF(O29=23,"MODERADA 3:2",IF($O29=24,"MODERADA 4:2","ALTA 5:2"))))</f>
        <v>ALTA 5:2</v>
      </c>
      <c r="S29" s="19" t="str">
        <f t="shared" ref="S29:S33" si="85">IF(O29=31,"MODERADA 1:3",IF(O29=32,"MODERADA 2:3",IF(O29=33,"MODERADA 3:3",IF(O29=34,"ALTA 4:3","ALTA 5:3"))))</f>
        <v>ALTA 5:3</v>
      </c>
      <c r="T29" s="19" t="str">
        <f t="shared" ref="T29:T33" si="86">IF(O29=41,"ALTA 1:4",IF(O29=42,"ALTA 2:4",IF(O29=43,"ALTA 3:4",IF(O29=44,"ALTA 4:4","ALTA 5:4"))))</f>
        <v>ALTA 3:4</v>
      </c>
      <c r="U29" s="19" t="str">
        <f t="shared" ref="U29:U33" si="87">IF(O29=51,"EXTREMA 1:5",IF(O29=52,"EXTREMA 2:5",IF(O29=53,"EXTREMA 3:5",IF(O29=54,"EXTREMA 4:5","EXTREMA 5:5"))))</f>
        <v>EXTREMA 5:5</v>
      </c>
      <c r="V29" s="19">
        <v>1</v>
      </c>
      <c r="W29" s="114" t="s">
        <v>307</v>
      </c>
      <c r="X29" s="114" t="s">
        <v>308</v>
      </c>
      <c r="Y29" s="114" t="s">
        <v>47</v>
      </c>
      <c r="Z29" s="115">
        <f t="shared" si="32"/>
        <v>0.4</v>
      </c>
      <c r="AA29" s="114" t="s">
        <v>90</v>
      </c>
      <c r="AB29" s="114" t="s">
        <v>107</v>
      </c>
      <c r="AC29" s="114" t="s">
        <v>309</v>
      </c>
      <c r="AD29" s="120">
        <f t="shared" ref="AD29:AD33" si="88">K29-(K29*Z29)</f>
        <v>0.36</v>
      </c>
      <c r="AE29" s="84">
        <v>2</v>
      </c>
      <c r="AF29" s="7" t="s">
        <v>314</v>
      </c>
      <c r="AG29" s="7" t="s">
        <v>49</v>
      </c>
      <c r="AH29" s="7" t="s">
        <v>47</v>
      </c>
      <c r="AI29" s="75">
        <f t="shared" si="34"/>
        <v>0.3</v>
      </c>
      <c r="AJ29" s="7" t="s">
        <v>104</v>
      </c>
      <c r="AK29" s="7" t="s">
        <v>311</v>
      </c>
      <c r="AL29" s="7" t="s">
        <v>315</v>
      </c>
      <c r="AM29" s="139" cm="1">
        <f t="array" ref="AM29">IF(AND(AN29&lt;=20%,AN29&gt;1%),1,IF(AND(AN29&lt;=40%,AN29&gt;20%),2,IF(AND(AN29&lt;=80%,AN29&gt;40%),3,IF(AND(AN29&lt;=100%,AN&gt;80%),4,IF(AN29=100%,5)))))</f>
        <v>2</v>
      </c>
      <c r="AN29" s="73">
        <f t="shared" ref="AN29:AN32" si="89">AD29-(AD29*AI29)</f>
        <v>0.252</v>
      </c>
      <c r="AO29" s="119">
        <f t="shared" ref="AO29:AO32" si="90">+M29</f>
        <v>4</v>
      </c>
      <c r="AP29" s="140" t="str">
        <f t="shared" ref="AP29:AP32" si="91">IF(AO29=1,"Leve 20%",IF(AO29=2,"Menor 40%",IF(AO29=3,"Moderado 60%",IF(AO29=4,"Mayor 80%","Catastrofico 100%"))))</f>
        <v>Mayor 80%</v>
      </c>
      <c r="AQ29" s="19">
        <f t="shared" ref="AQ29:AQ32" si="92">IF(AO29=2,AM29+20,IF(AO29=3,AM29+30,IF(AO29=4,AM29+40,IF(AO29=5,AM29+50,AM29+10))))</f>
        <v>42</v>
      </c>
      <c r="AR29" s="86" t="str">
        <f t="shared" ref="AR29:AR32" si="93">IF(AO29=1,AS29,IF(AO29=2,AT29,IF(AO29=3,AU29,IF(AO29=4,AV29,AW29))))</f>
        <v>ALTA 2:4</v>
      </c>
      <c r="AS29" s="19" t="str">
        <f t="shared" ref="AS29:AS41" si="94">IF(AQ29=11,"BAJA 1:1",IF(AQ29=12,"BAJA 2:1",IF(AQ29=13,"MODERADA 3:1",IF(AQ29=14,"MODERADA 4:1","ALTA 5:1"))))</f>
        <v>ALTA 5:1</v>
      </c>
      <c r="AT29" s="19" t="str">
        <f t="shared" ref="AT29:AT41" si="95">IF(AQ29=21,"BAJA 1:2",IF(AQ29=22,"MODERADA 2:2",IF(AQ29=23,"MODERADA 3:2",IF($O29=24,"MODERADA 4:2","ALTA 5:2"))))</f>
        <v>ALTA 5:2</v>
      </c>
      <c r="AU29" s="19" t="str">
        <f t="shared" ref="AU29:AU41" si="96">IF(AQ29=31,"MODERADA 1:3",IF(AQ29=32,"MODERADA 2:3",IF(AQ29=33,"DODERADA 3:3",IF(AQ29=34,"ALTA 4:3","ALTA 5:3"))))</f>
        <v>ALTA 5:3</v>
      </c>
      <c r="AV29" s="19" t="str">
        <f t="shared" ref="AV29:AV41" si="97">IF(AQ29=41,"ALTA 1:4",IF(AQ29=42,"ALTA 2:4",IF(AQ29=43,"ALTA 3:4",IF(AQ29=44,"ALTA 4:4","ALTA 5:4"))))</f>
        <v>ALTA 2:4</v>
      </c>
      <c r="AW29" s="19" t="str">
        <f t="shared" ref="AW29:AW41" si="98">IF(AQ29=51,"EXTREMA 1:5",IF(AQ29=52,"EXTREMA 2:5",IF(AQ29=53,"EXTREMA 3:5",IF(AQ29=54,"EXTREMA 4:5","EXTREMA 5:5"))))</f>
        <v>EXTREMA 5:5</v>
      </c>
      <c r="AX29" s="80" t="s">
        <v>22</v>
      </c>
      <c r="AY29" s="114" t="s">
        <v>321</v>
      </c>
      <c r="AZ29" s="114" t="s">
        <v>322</v>
      </c>
      <c r="BA29" s="116">
        <v>45658</v>
      </c>
      <c r="BB29" s="116">
        <v>45777</v>
      </c>
      <c r="BC29" s="114" t="s">
        <v>323</v>
      </c>
    </row>
    <row r="30" spans="1:55" ht="63.75" x14ac:dyDescent="0.25">
      <c r="A30" s="80" t="s">
        <v>288</v>
      </c>
      <c r="B30" s="80" t="s">
        <v>289</v>
      </c>
      <c r="C30" s="82" t="s">
        <v>295</v>
      </c>
      <c r="D30" s="92" t="s">
        <v>296</v>
      </c>
      <c r="E30" s="92" t="s">
        <v>297</v>
      </c>
      <c r="F30" s="87" t="s">
        <v>298</v>
      </c>
      <c r="G30" s="80" t="s">
        <v>294</v>
      </c>
      <c r="H30" s="80" t="s">
        <v>264</v>
      </c>
      <c r="I30" s="113">
        <v>40</v>
      </c>
      <c r="J30" s="129">
        <f t="shared" si="59"/>
        <v>3</v>
      </c>
      <c r="K30" s="130">
        <f t="shared" si="21"/>
        <v>0.6</v>
      </c>
      <c r="L30" s="129" t="str">
        <f t="shared" si="33"/>
        <v>Media</v>
      </c>
      <c r="M30" s="114">
        <v>4</v>
      </c>
      <c r="N30" s="135" t="str">
        <f t="shared" si="2"/>
        <v>Mayor 80%</v>
      </c>
      <c r="O30" s="19">
        <f t="shared" si="3"/>
        <v>43</v>
      </c>
      <c r="P30" s="86" t="str">
        <f t="shared" si="82"/>
        <v>ALTA 3:4</v>
      </c>
      <c r="Q30" s="19" t="str">
        <f t="shared" si="83"/>
        <v>ALTA 5:1</v>
      </c>
      <c r="R30" s="19" t="str">
        <f t="shared" si="84"/>
        <v>ALTA 5:2</v>
      </c>
      <c r="S30" s="19" t="str">
        <f t="shared" si="85"/>
        <v>ALTA 5:3</v>
      </c>
      <c r="T30" s="19" t="str">
        <f t="shared" si="86"/>
        <v>ALTA 3:4</v>
      </c>
      <c r="U30" s="19" t="str">
        <f t="shared" si="87"/>
        <v>EXTREMA 5:5</v>
      </c>
      <c r="V30" s="19">
        <v>1</v>
      </c>
      <c r="W30" s="114" t="s">
        <v>310</v>
      </c>
      <c r="X30" s="114" t="s">
        <v>46</v>
      </c>
      <c r="Y30" s="114" t="s">
        <v>47</v>
      </c>
      <c r="Z30" s="115">
        <f t="shared" si="32"/>
        <v>0.4</v>
      </c>
      <c r="AA30" s="114" t="s">
        <v>90</v>
      </c>
      <c r="AB30" s="114" t="s">
        <v>311</v>
      </c>
      <c r="AC30" s="114" t="s">
        <v>90</v>
      </c>
      <c r="AD30" s="120">
        <f t="shared" si="88"/>
        <v>0.36</v>
      </c>
      <c r="AE30" s="84">
        <v>2</v>
      </c>
      <c r="AF30" s="7" t="s">
        <v>316</v>
      </c>
      <c r="AG30" s="7" t="s">
        <v>49</v>
      </c>
      <c r="AH30" s="7" t="s">
        <v>47</v>
      </c>
      <c r="AI30" s="75">
        <f t="shared" si="34"/>
        <v>0.3</v>
      </c>
      <c r="AJ30" s="7" t="s">
        <v>104</v>
      </c>
      <c r="AK30" s="7" t="s">
        <v>311</v>
      </c>
      <c r="AL30" s="7" t="s">
        <v>315</v>
      </c>
      <c r="AM30" s="139" cm="1">
        <f t="array" ref="AM30">IF(AND(AN30&lt;=20%,AN30&gt;1%),1,IF(AND(AN30&lt;=40%,AN30&gt;20%),2,IF(AND(AN30&lt;=80%,AN30&gt;40%),3,IF(AND(AN30&lt;=100%,AN&gt;80%),4,IF(AN30=100%,5)))))</f>
        <v>2</v>
      </c>
      <c r="AN30" s="73">
        <f t="shared" si="89"/>
        <v>0.252</v>
      </c>
      <c r="AO30" s="119">
        <f t="shared" si="90"/>
        <v>4</v>
      </c>
      <c r="AP30" s="140" t="str">
        <f t="shared" si="91"/>
        <v>Mayor 80%</v>
      </c>
      <c r="AQ30" s="19">
        <f t="shared" si="92"/>
        <v>42</v>
      </c>
      <c r="AR30" s="86" t="str">
        <f t="shared" si="93"/>
        <v>ALTA 2:4</v>
      </c>
      <c r="AS30" s="19" t="str">
        <f t="shared" si="94"/>
        <v>ALTA 5:1</v>
      </c>
      <c r="AT30" s="19" t="str">
        <f t="shared" si="95"/>
        <v>ALTA 5:2</v>
      </c>
      <c r="AU30" s="19" t="str">
        <f t="shared" si="96"/>
        <v>ALTA 5:3</v>
      </c>
      <c r="AV30" s="19" t="str">
        <f t="shared" si="97"/>
        <v>ALTA 2:4</v>
      </c>
      <c r="AW30" s="19" t="str">
        <f t="shared" si="98"/>
        <v>EXTREMA 5:5</v>
      </c>
      <c r="AX30" s="80" t="s">
        <v>22</v>
      </c>
      <c r="AY30" s="114" t="s">
        <v>324</v>
      </c>
      <c r="AZ30" s="114" t="s">
        <v>325</v>
      </c>
      <c r="BA30" s="116">
        <v>45658</v>
      </c>
      <c r="BB30" s="116">
        <v>45777</v>
      </c>
      <c r="BC30" s="114" t="s">
        <v>326</v>
      </c>
    </row>
    <row r="31" spans="1:55" ht="63.75" x14ac:dyDescent="0.25">
      <c r="A31" s="101" t="s">
        <v>288</v>
      </c>
      <c r="B31" s="101" t="s">
        <v>289</v>
      </c>
      <c r="C31" s="103" t="s">
        <v>299</v>
      </c>
      <c r="D31" s="103" t="s">
        <v>300</v>
      </c>
      <c r="E31" s="103" t="s">
        <v>301</v>
      </c>
      <c r="F31" s="103" t="s">
        <v>302</v>
      </c>
      <c r="G31" s="101" t="s">
        <v>294</v>
      </c>
      <c r="H31" s="101" t="s">
        <v>484</v>
      </c>
      <c r="I31" s="113">
        <v>10</v>
      </c>
      <c r="J31" s="129">
        <f t="shared" si="59"/>
        <v>2</v>
      </c>
      <c r="K31" s="130">
        <f t="shared" si="21"/>
        <v>0.4</v>
      </c>
      <c r="L31" s="129" t="str">
        <f t="shared" si="33"/>
        <v>Baja</v>
      </c>
      <c r="M31" s="114">
        <v>4</v>
      </c>
      <c r="N31" s="135" t="str">
        <f t="shared" si="2"/>
        <v>Mayor 80%</v>
      </c>
      <c r="O31" s="19">
        <f t="shared" si="3"/>
        <v>42</v>
      </c>
      <c r="P31" s="86" t="str">
        <f t="shared" si="82"/>
        <v>ALTA 2:4</v>
      </c>
      <c r="Q31" s="19" t="str">
        <f t="shared" si="83"/>
        <v>ALTA 5:1</v>
      </c>
      <c r="R31" s="19" t="str">
        <f t="shared" si="84"/>
        <v>ALTA 5:2</v>
      </c>
      <c r="S31" s="19" t="str">
        <f t="shared" si="85"/>
        <v>ALTA 5:3</v>
      </c>
      <c r="T31" s="19" t="str">
        <f t="shared" si="86"/>
        <v>ALTA 2:4</v>
      </c>
      <c r="U31" s="19" t="str">
        <f t="shared" si="87"/>
        <v>EXTREMA 5:5</v>
      </c>
      <c r="V31" s="19">
        <v>1</v>
      </c>
      <c r="W31" s="114" t="s">
        <v>312</v>
      </c>
      <c r="X31" s="114" t="s">
        <v>46</v>
      </c>
      <c r="Y31" s="114" t="s">
        <v>47</v>
      </c>
      <c r="Z31" s="115">
        <f t="shared" si="32"/>
        <v>0.4</v>
      </c>
      <c r="AA31" s="114" t="s">
        <v>90</v>
      </c>
      <c r="AB31" s="114" t="s">
        <v>311</v>
      </c>
      <c r="AC31" s="114" t="s">
        <v>90</v>
      </c>
      <c r="AD31" s="120">
        <f t="shared" si="88"/>
        <v>0.24</v>
      </c>
      <c r="AE31" s="84">
        <v>2</v>
      </c>
      <c r="AF31" s="7" t="s">
        <v>317</v>
      </c>
      <c r="AG31" s="7" t="s">
        <v>49</v>
      </c>
      <c r="AH31" s="7" t="s">
        <v>47</v>
      </c>
      <c r="AI31" s="75">
        <f t="shared" si="34"/>
        <v>0.3</v>
      </c>
      <c r="AJ31" s="7" t="s">
        <v>104</v>
      </c>
      <c r="AK31" s="7" t="s">
        <v>311</v>
      </c>
      <c r="AL31" s="7" t="s">
        <v>318</v>
      </c>
      <c r="AM31" s="139" cm="1">
        <f t="array" ref="AM31">IF(AND(AN31&lt;=20%,AN31&gt;1%),1,IF(AND(AN31&lt;=40%,AN31&gt;20%),2,IF(AND(AN31&lt;=80%,AN31&gt;40%),3,IF(AND(AN31&lt;=100%,AN&gt;80%),4,IF(AN31=100%,5)))))</f>
        <v>1</v>
      </c>
      <c r="AN31" s="73">
        <f t="shared" si="89"/>
        <v>0.16799999999999998</v>
      </c>
      <c r="AO31" s="119">
        <f t="shared" si="90"/>
        <v>4</v>
      </c>
      <c r="AP31" s="140" t="str">
        <f t="shared" si="91"/>
        <v>Mayor 80%</v>
      </c>
      <c r="AQ31" s="19">
        <f t="shared" si="92"/>
        <v>41</v>
      </c>
      <c r="AR31" s="86" t="str">
        <f t="shared" si="93"/>
        <v>ALTA 1:4</v>
      </c>
      <c r="AS31" s="19" t="str">
        <f t="shared" si="94"/>
        <v>ALTA 5:1</v>
      </c>
      <c r="AT31" s="19" t="str">
        <f t="shared" si="95"/>
        <v>ALTA 5:2</v>
      </c>
      <c r="AU31" s="19" t="str">
        <f t="shared" si="96"/>
        <v>ALTA 5:3</v>
      </c>
      <c r="AV31" s="19" t="str">
        <f t="shared" si="97"/>
        <v>ALTA 1:4</v>
      </c>
      <c r="AW31" s="19" t="str">
        <f t="shared" si="98"/>
        <v>EXTREMA 5:5</v>
      </c>
      <c r="AX31" s="80" t="s">
        <v>22</v>
      </c>
      <c r="AY31" s="114" t="s">
        <v>327</v>
      </c>
      <c r="AZ31" s="114" t="s">
        <v>325</v>
      </c>
      <c r="BA31" s="116">
        <v>45658</v>
      </c>
      <c r="BB31" s="116">
        <v>45777</v>
      </c>
      <c r="BC31" s="114" t="s">
        <v>328</v>
      </c>
    </row>
    <row r="32" spans="1:55" ht="63.75" x14ac:dyDescent="0.25">
      <c r="A32" s="101" t="s">
        <v>288</v>
      </c>
      <c r="B32" s="101" t="s">
        <v>289</v>
      </c>
      <c r="C32" s="103" t="s">
        <v>303</v>
      </c>
      <c r="D32" s="103" t="s">
        <v>304</v>
      </c>
      <c r="E32" s="103" t="s">
        <v>305</v>
      </c>
      <c r="F32" s="103" t="s">
        <v>306</v>
      </c>
      <c r="G32" s="101" t="s">
        <v>89</v>
      </c>
      <c r="H32" s="101" t="s">
        <v>264</v>
      </c>
      <c r="I32" s="113">
        <v>10</v>
      </c>
      <c r="J32" s="129">
        <f t="shared" si="59"/>
        <v>2</v>
      </c>
      <c r="K32" s="130">
        <f t="shared" si="21"/>
        <v>0.4</v>
      </c>
      <c r="L32" s="129" t="str">
        <f t="shared" si="33"/>
        <v>Baja</v>
      </c>
      <c r="M32" s="114">
        <v>4</v>
      </c>
      <c r="N32" s="135" t="str">
        <f t="shared" si="2"/>
        <v>Mayor 80%</v>
      </c>
      <c r="O32" s="19">
        <f t="shared" si="3"/>
        <v>42</v>
      </c>
      <c r="P32" s="86" t="str">
        <f t="shared" si="82"/>
        <v>ALTA 2:4</v>
      </c>
      <c r="Q32" s="19" t="str">
        <f t="shared" si="83"/>
        <v>ALTA 5:1</v>
      </c>
      <c r="R32" s="19" t="str">
        <f t="shared" si="84"/>
        <v>ALTA 5:2</v>
      </c>
      <c r="S32" s="19" t="str">
        <f t="shared" si="85"/>
        <v>ALTA 5:3</v>
      </c>
      <c r="T32" s="19" t="str">
        <f t="shared" si="86"/>
        <v>ALTA 2:4</v>
      </c>
      <c r="U32" s="19" t="str">
        <f t="shared" si="87"/>
        <v>EXTREMA 5:5</v>
      </c>
      <c r="V32" s="19">
        <v>1</v>
      </c>
      <c r="W32" s="114" t="s">
        <v>313</v>
      </c>
      <c r="X32" s="114" t="s">
        <v>46</v>
      </c>
      <c r="Y32" s="114" t="s">
        <v>47</v>
      </c>
      <c r="Z32" s="115">
        <f t="shared" si="32"/>
        <v>0.4</v>
      </c>
      <c r="AA32" s="114" t="s">
        <v>90</v>
      </c>
      <c r="AB32" s="114" t="s">
        <v>311</v>
      </c>
      <c r="AC32" s="114" t="s">
        <v>90</v>
      </c>
      <c r="AD32" s="120">
        <f t="shared" si="88"/>
        <v>0.24</v>
      </c>
      <c r="AE32" s="84">
        <v>2</v>
      </c>
      <c r="AF32" s="7" t="s">
        <v>319</v>
      </c>
      <c r="AG32" s="7" t="s">
        <v>49</v>
      </c>
      <c r="AH32" s="7" t="s">
        <v>47</v>
      </c>
      <c r="AI32" s="75">
        <f t="shared" si="34"/>
        <v>0.3</v>
      </c>
      <c r="AJ32" s="7" t="s">
        <v>104</v>
      </c>
      <c r="AK32" s="7" t="s">
        <v>311</v>
      </c>
      <c r="AL32" s="7" t="s">
        <v>320</v>
      </c>
      <c r="AM32" s="139" cm="1">
        <f t="array" ref="AM32">IF(AND(AN32&lt;=20%,AN32&gt;1%),1,IF(AND(AN32&lt;=40%,AN32&gt;20%),2,IF(AND(AN32&lt;=80%,AN32&gt;40%),3,IF(AND(AN32&lt;=100%,AN&gt;80%),4,IF(AN32=100%,5)))))</f>
        <v>1</v>
      </c>
      <c r="AN32" s="73">
        <f t="shared" si="89"/>
        <v>0.16799999999999998</v>
      </c>
      <c r="AO32" s="119">
        <f t="shared" si="90"/>
        <v>4</v>
      </c>
      <c r="AP32" s="140" t="str">
        <f t="shared" si="91"/>
        <v>Mayor 80%</v>
      </c>
      <c r="AQ32" s="19">
        <f t="shared" si="92"/>
        <v>41</v>
      </c>
      <c r="AR32" s="86" t="str">
        <f t="shared" si="93"/>
        <v>ALTA 1:4</v>
      </c>
      <c r="AS32" s="19" t="str">
        <f t="shared" si="94"/>
        <v>ALTA 5:1</v>
      </c>
      <c r="AT32" s="19" t="str">
        <f t="shared" si="95"/>
        <v>ALTA 5:2</v>
      </c>
      <c r="AU32" s="19" t="str">
        <f t="shared" si="96"/>
        <v>ALTA 5:3</v>
      </c>
      <c r="AV32" s="19" t="str">
        <f t="shared" si="97"/>
        <v>ALTA 1:4</v>
      </c>
      <c r="AW32" s="19" t="str">
        <f t="shared" si="98"/>
        <v>EXTREMA 5:5</v>
      </c>
      <c r="AX32" s="80" t="s">
        <v>22</v>
      </c>
      <c r="AY32" s="114" t="s">
        <v>329</v>
      </c>
      <c r="AZ32" s="114" t="s">
        <v>325</v>
      </c>
      <c r="BA32" s="116">
        <v>45658</v>
      </c>
      <c r="BB32" s="116">
        <v>45777</v>
      </c>
      <c r="BC32" s="114" t="s">
        <v>330</v>
      </c>
    </row>
    <row r="33" spans="1:55" ht="89.25" x14ac:dyDescent="0.25">
      <c r="A33" s="80" t="s">
        <v>331</v>
      </c>
      <c r="B33" s="104" t="s">
        <v>332</v>
      </c>
      <c r="C33" s="82" t="s">
        <v>333</v>
      </c>
      <c r="D33" s="87" t="s">
        <v>334</v>
      </c>
      <c r="E33" s="87" t="s">
        <v>335</v>
      </c>
      <c r="F33" s="87" t="s">
        <v>336</v>
      </c>
      <c r="G33" s="101" t="s">
        <v>89</v>
      </c>
      <c r="H33" s="80" t="s">
        <v>264</v>
      </c>
      <c r="I33" s="80">
        <v>12</v>
      </c>
      <c r="J33" s="127">
        <f t="shared" si="59"/>
        <v>2</v>
      </c>
      <c r="K33" s="121">
        <f t="shared" si="21"/>
        <v>0.4</v>
      </c>
      <c r="L33" s="119" t="str">
        <f t="shared" si="33"/>
        <v>Baja</v>
      </c>
      <c r="M33" s="105">
        <v>2</v>
      </c>
      <c r="N33" s="132" t="str">
        <f t="shared" si="2"/>
        <v>Menor 40%</v>
      </c>
      <c r="O33" s="19">
        <f t="shared" si="3"/>
        <v>22</v>
      </c>
      <c r="P33" s="84" t="str">
        <f t="shared" si="82"/>
        <v>MODERADA 2:2</v>
      </c>
      <c r="Q33" s="19" t="str">
        <f t="shared" si="83"/>
        <v>ALTA 5:1</v>
      </c>
      <c r="R33" s="19" t="str">
        <f t="shared" si="84"/>
        <v>MODERADA 2:2</v>
      </c>
      <c r="S33" s="19" t="str">
        <f t="shared" si="85"/>
        <v>ALTA 5:3</v>
      </c>
      <c r="T33" s="19" t="str">
        <f t="shared" si="86"/>
        <v>ALTA 5:4</v>
      </c>
      <c r="U33" s="19" t="str">
        <f t="shared" si="87"/>
        <v>EXTREMA 5:5</v>
      </c>
      <c r="V33" s="19">
        <v>1</v>
      </c>
      <c r="W33" s="19" t="s">
        <v>337</v>
      </c>
      <c r="X33" s="19" t="s">
        <v>46</v>
      </c>
      <c r="Y33" s="19" t="s">
        <v>47</v>
      </c>
      <c r="Z33" s="76">
        <f t="shared" si="32"/>
        <v>0.4</v>
      </c>
      <c r="AA33" s="19" t="s">
        <v>90</v>
      </c>
      <c r="AB33" s="19" t="s">
        <v>338</v>
      </c>
      <c r="AC33" s="19" t="s">
        <v>90</v>
      </c>
      <c r="AD33" s="120">
        <f t="shared" si="88"/>
        <v>0.24</v>
      </c>
      <c r="AE33" s="84">
        <v>2</v>
      </c>
      <c r="AF33" s="7" t="s">
        <v>339</v>
      </c>
      <c r="AG33" s="7" t="s">
        <v>49</v>
      </c>
      <c r="AH33" s="7" t="s">
        <v>47</v>
      </c>
      <c r="AI33" s="75">
        <f t="shared" si="34"/>
        <v>0.3</v>
      </c>
      <c r="AJ33" s="7" t="s">
        <v>104</v>
      </c>
      <c r="AK33" s="7" t="s">
        <v>107</v>
      </c>
      <c r="AL33" s="7" t="s">
        <v>90</v>
      </c>
      <c r="AM33" s="139" cm="1">
        <f t="array" ref="AM33">IF(AND(AN33&lt;=20%,AN33&gt;1%),1,IF(AND(AN33&lt;=40%,AN33&gt;20%),2,IF(AND(AN33&lt;=80%,AN33&gt;40%),3,IF(AND(AN33&lt;=100%,AN&gt;80%),4,IF(AN33=100%,5)))))</f>
        <v>1</v>
      </c>
      <c r="AN33" s="73">
        <f t="shared" ref="AN33" si="99">AD33-(AD33*AI33)</f>
        <v>0.16799999999999998</v>
      </c>
      <c r="AO33" s="119">
        <f t="shared" ref="AO33" si="100">+M33</f>
        <v>2</v>
      </c>
      <c r="AP33" s="140" t="str">
        <f t="shared" ref="AP33" si="101">IF(AO33=1,"Leve 20%",IF(AO33=2,"Menor 40%",IF(AO33=3,"Moderado 60%",IF(AO33=4,"Mayor 80%","Catastrofico 100%"))))</f>
        <v>Menor 40%</v>
      </c>
      <c r="AQ33" s="19">
        <f t="shared" ref="AQ33" si="102">IF(AO33=2,AM33+20,IF(AO33=3,AM33+30,IF(AO33=4,AM33+40,IF(AO33=5,AM33+50,AM33+10))))</f>
        <v>21</v>
      </c>
      <c r="AR33" s="86" t="str">
        <f t="shared" ref="AR33:AR34" si="103">IF(AO33=1,AS33,IF(AO33=2,AT33,IF(AO33=3,AU33,IF(AO33=4,AV33,AW33))))</f>
        <v>BAJA 1:2</v>
      </c>
      <c r="AS33" s="19" t="str">
        <f t="shared" si="94"/>
        <v>ALTA 5:1</v>
      </c>
      <c r="AT33" s="19" t="str">
        <f t="shared" si="95"/>
        <v>BAJA 1:2</v>
      </c>
      <c r="AU33" s="19" t="str">
        <f t="shared" si="96"/>
        <v>ALTA 5:3</v>
      </c>
      <c r="AV33" s="19" t="str">
        <f t="shared" si="97"/>
        <v>ALTA 5:4</v>
      </c>
      <c r="AW33" s="19" t="str">
        <f t="shared" si="98"/>
        <v>EXTREMA 5:5</v>
      </c>
      <c r="AX33" s="80" t="s">
        <v>22</v>
      </c>
      <c r="AY33" s="7" t="s">
        <v>340</v>
      </c>
      <c r="AZ33" s="7" t="s">
        <v>341</v>
      </c>
      <c r="BA33" s="88">
        <v>45658</v>
      </c>
      <c r="BB33" s="88">
        <v>45777</v>
      </c>
      <c r="BC33" s="80" t="s">
        <v>342</v>
      </c>
    </row>
    <row r="34" spans="1:55" ht="63.75" x14ac:dyDescent="0.25">
      <c r="A34" s="80" t="s">
        <v>343</v>
      </c>
      <c r="B34" s="81" t="s">
        <v>344</v>
      </c>
      <c r="C34" s="82" t="s">
        <v>345</v>
      </c>
      <c r="D34" s="83" t="s">
        <v>346</v>
      </c>
      <c r="E34" s="83" t="s">
        <v>347</v>
      </c>
      <c r="F34" s="83" t="s">
        <v>348</v>
      </c>
      <c r="G34" s="80" t="s">
        <v>294</v>
      </c>
      <c r="H34" s="80" t="s">
        <v>264</v>
      </c>
      <c r="I34" s="80">
        <v>220</v>
      </c>
      <c r="J34" s="127">
        <f t="shared" si="59"/>
        <v>3</v>
      </c>
      <c r="K34" s="121">
        <f t="shared" si="21"/>
        <v>0.6</v>
      </c>
      <c r="L34" s="119" t="str">
        <f t="shared" si="33"/>
        <v>Media</v>
      </c>
      <c r="M34" s="85">
        <v>2</v>
      </c>
      <c r="N34" s="132" t="str">
        <f t="shared" si="2"/>
        <v>Menor 40%</v>
      </c>
      <c r="O34" s="19">
        <f t="shared" si="3"/>
        <v>23</v>
      </c>
      <c r="P34" s="86" t="str">
        <f t="shared" ref="P34:P35" si="104">IF(M34=1,Q34,IF(M34=2,R34,IF(M34=3,S34,IF(M34=4,T34,U34))))</f>
        <v>MODERADA 3:2</v>
      </c>
      <c r="Q34" s="19" t="str">
        <f t="shared" ref="Q34:Q35" si="105">IF(O34=11,"BAJA 1:1",IF(O34=12,"BAJA 2:1",IF(O34=13,"MODERADA 3:1",IF(O34=14,"MODERADA 4:1","ALTA 5:1"))))</f>
        <v>ALTA 5:1</v>
      </c>
      <c r="R34" s="19" t="str">
        <f t="shared" ref="R34:R35" si="106">IF(O34=21,"BAJA 1:2",IF(O34=22,"MODERADA 2:2",IF(O34=23,"MODERADA 3:2",IF($O34=24,"MODERADA 4:2","ALTA 5:2"))))</f>
        <v>MODERADA 3:2</v>
      </c>
      <c r="S34" s="19" t="str">
        <f t="shared" ref="S34:S35" si="107">IF(O34=31,"MODERADA 1:3",IF(O34=32,"MODERADA 2:3",IF(O34=33,"MODERADA 3:3",IF(O34=34,"ALTA 4:3","ALTA 5:3"))))</f>
        <v>ALTA 5:3</v>
      </c>
      <c r="T34" s="19" t="str">
        <f t="shared" ref="T34:T35" si="108">IF(O34=41,"ALTA 1:4",IF(O34=42,"ALTA 2:4",IF(O34=43,"ALTA 3:4",IF(O34=44,"ALTA 4:4","ALTA 5:4"))))</f>
        <v>ALTA 5:4</v>
      </c>
      <c r="U34" s="19" t="str">
        <f t="shared" ref="U34:U35" si="109">IF(O34=51,"EXTREMA 1:5",IF(O34=52,"EXTREMA 2:5",IF(O34=53,"EXTREMA 3:5",IF(O34=54,"EXTREMA 4:5","EXTREMA 5:5"))))</f>
        <v>EXTREMA 5:5</v>
      </c>
      <c r="V34" s="19">
        <v>1</v>
      </c>
      <c r="W34" s="19" t="s">
        <v>351</v>
      </c>
      <c r="X34" s="19" t="s">
        <v>46</v>
      </c>
      <c r="Y34" s="19" t="s">
        <v>47</v>
      </c>
      <c r="Z34" s="76">
        <f t="shared" si="32"/>
        <v>0.4</v>
      </c>
      <c r="AA34" s="19" t="s">
        <v>104</v>
      </c>
      <c r="AB34" s="19" t="s">
        <v>241</v>
      </c>
      <c r="AC34" s="19" t="s">
        <v>104</v>
      </c>
      <c r="AD34" s="120">
        <f t="shared" ref="AD34:AD35" si="110">K34-(K34*Z34)</f>
        <v>0.36</v>
      </c>
      <c r="AE34" s="84">
        <v>2</v>
      </c>
      <c r="AF34" s="7" t="s">
        <v>353</v>
      </c>
      <c r="AG34" s="7" t="s">
        <v>49</v>
      </c>
      <c r="AH34" s="7" t="s">
        <v>47</v>
      </c>
      <c r="AI34" s="75">
        <f t="shared" si="34"/>
        <v>0.3</v>
      </c>
      <c r="AJ34" s="7" t="s">
        <v>104</v>
      </c>
      <c r="AK34" s="7" t="s">
        <v>241</v>
      </c>
      <c r="AL34" s="7" t="s">
        <v>104</v>
      </c>
      <c r="AM34" s="139" cm="1">
        <f t="array" ref="AM34">IF(AND(AN34&lt;=20%,AN34&gt;1%),1,IF(AND(AN34&lt;=40%,AN34&gt;20%),2,IF(AND(AN34&lt;=80%,AN34&gt;40%),3,IF(AND(AN34&lt;=100%,AN&gt;80%),4,IF(AN34=100%,5)))))</f>
        <v>2</v>
      </c>
      <c r="AN34" s="73">
        <f t="shared" ref="AN34:AN35" si="111">AD34-(AD34*AI34)</f>
        <v>0.252</v>
      </c>
      <c r="AO34" s="119">
        <f t="shared" ref="AO34:AO35" si="112">+M34</f>
        <v>2</v>
      </c>
      <c r="AP34" s="140" t="str">
        <f t="shared" ref="AP34:AP35" si="113">IF(AO34=1,"Leve 20%",IF(AO34=2,"Menor 40%",IF(AO34=3,"Moderado 60%",IF(AO34=4,"Mayor 80%","Catastrofico 100%"))))</f>
        <v>Menor 40%</v>
      </c>
      <c r="AQ34" s="19">
        <f t="shared" ref="AQ34:AQ35" si="114">IF(AO34=2,AM34+20,IF(AO34=3,AM34+30,IF(AO34=4,AM34+40,IF(AO34=5,AM34+50,AM34+10))))</f>
        <v>22</v>
      </c>
      <c r="AR34" s="86" t="str">
        <f t="shared" si="103"/>
        <v>MODERADA 2:2</v>
      </c>
      <c r="AS34" s="19" t="str">
        <f t="shared" si="94"/>
        <v>ALTA 5:1</v>
      </c>
      <c r="AT34" s="19" t="str">
        <f t="shared" si="95"/>
        <v>MODERADA 2:2</v>
      </c>
      <c r="AU34" s="19" t="str">
        <f t="shared" si="96"/>
        <v>ALTA 5:3</v>
      </c>
      <c r="AV34" s="19" t="str">
        <f t="shared" si="97"/>
        <v>ALTA 5:4</v>
      </c>
      <c r="AW34" s="19" t="str">
        <f t="shared" si="98"/>
        <v>EXTREMA 5:5</v>
      </c>
      <c r="AX34" s="80" t="s">
        <v>22</v>
      </c>
      <c r="AY34" s="7" t="s">
        <v>427</v>
      </c>
      <c r="AZ34" s="7" t="s">
        <v>428</v>
      </c>
      <c r="BA34" s="88">
        <v>45658</v>
      </c>
      <c r="BB34" s="88">
        <v>45777</v>
      </c>
      <c r="BC34" s="10" t="s">
        <v>429</v>
      </c>
    </row>
    <row r="35" spans="1:55" ht="63.75" x14ac:dyDescent="0.25">
      <c r="A35" s="80" t="s">
        <v>343</v>
      </c>
      <c r="B35" s="81" t="s">
        <v>344</v>
      </c>
      <c r="C35" s="82" t="s">
        <v>345</v>
      </c>
      <c r="D35" s="87" t="s">
        <v>349</v>
      </c>
      <c r="E35" s="83" t="s">
        <v>350</v>
      </c>
      <c r="F35" s="83" t="s">
        <v>348</v>
      </c>
      <c r="G35" s="80" t="s">
        <v>294</v>
      </c>
      <c r="H35" s="80" t="s">
        <v>264</v>
      </c>
      <c r="I35" s="80">
        <v>300</v>
      </c>
      <c r="J35" s="127">
        <f t="shared" si="59"/>
        <v>3</v>
      </c>
      <c r="K35" s="121">
        <f t="shared" si="21"/>
        <v>0.6</v>
      </c>
      <c r="L35" s="119" t="str">
        <f t="shared" si="33"/>
        <v>Media</v>
      </c>
      <c r="M35" s="85">
        <v>2</v>
      </c>
      <c r="N35" s="132" t="str">
        <f t="shared" si="2"/>
        <v>Menor 40%</v>
      </c>
      <c r="O35" s="19">
        <f t="shared" si="3"/>
        <v>23</v>
      </c>
      <c r="P35" s="86" t="str">
        <f t="shared" si="104"/>
        <v>MODERADA 3:2</v>
      </c>
      <c r="Q35" s="19" t="str">
        <f t="shared" si="105"/>
        <v>ALTA 5:1</v>
      </c>
      <c r="R35" s="19" t="str">
        <f t="shared" si="106"/>
        <v>MODERADA 3:2</v>
      </c>
      <c r="S35" s="19" t="str">
        <f t="shared" si="107"/>
        <v>ALTA 5:3</v>
      </c>
      <c r="T35" s="19" t="str">
        <f t="shared" si="108"/>
        <v>ALTA 5:4</v>
      </c>
      <c r="U35" s="19" t="str">
        <f t="shared" si="109"/>
        <v>EXTREMA 5:5</v>
      </c>
      <c r="V35" s="19">
        <v>1</v>
      </c>
      <c r="W35" s="19" t="s">
        <v>352</v>
      </c>
      <c r="X35" s="19" t="s">
        <v>46</v>
      </c>
      <c r="Y35" s="19" t="s">
        <v>47</v>
      </c>
      <c r="Z35" s="76">
        <f t="shared" si="32"/>
        <v>0.4</v>
      </c>
      <c r="AA35" s="19" t="s">
        <v>104</v>
      </c>
      <c r="AB35" s="19" t="s">
        <v>241</v>
      </c>
      <c r="AC35" s="19" t="s">
        <v>104</v>
      </c>
      <c r="AD35" s="120">
        <f t="shared" si="110"/>
        <v>0.36</v>
      </c>
      <c r="AE35" s="84">
        <v>2</v>
      </c>
      <c r="AF35" s="7" t="s">
        <v>354</v>
      </c>
      <c r="AG35" s="7" t="s">
        <v>49</v>
      </c>
      <c r="AH35" s="7" t="s">
        <v>47</v>
      </c>
      <c r="AI35" s="75">
        <f t="shared" si="34"/>
        <v>0.3</v>
      </c>
      <c r="AJ35" s="7" t="s">
        <v>104</v>
      </c>
      <c r="AK35" s="7" t="s">
        <v>241</v>
      </c>
      <c r="AL35" s="7" t="s">
        <v>104</v>
      </c>
      <c r="AM35" s="139" cm="1">
        <f t="array" ref="AM35">IF(AND(AN35&lt;=20%,AN35&gt;1%),1,IF(AND(AN35&lt;=40%,AN35&gt;20%),2,IF(AND(AN35&lt;=80%,AN35&gt;40%),3,IF(AND(AN35&lt;=100%,AN&gt;80%),4,IF(AN35=100%,5)))))</f>
        <v>2</v>
      </c>
      <c r="AN35" s="73">
        <f t="shared" si="111"/>
        <v>0.252</v>
      </c>
      <c r="AO35" s="119">
        <f t="shared" si="112"/>
        <v>2</v>
      </c>
      <c r="AP35" s="140" t="str">
        <f t="shared" si="113"/>
        <v>Menor 40%</v>
      </c>
      <c r="AQ35" s="19">
        <f t="shared" si="114"/>
        <v>22</v>
      </c>
      <c r="AR35" s="86" t="str">
        <f t="shared" ref="AR35:AR37" si="115">IF(AO35=1,AS35,IF(AO35=2,AT35,IF(AO35=3,AU35,IF(AO35=4,AV35,AW35))))</f>
        <v>MODERADA 2:2</v>
      </c>
      <c r="AS35" s="19" t="str">
        <f t="shared" si="94"/>
        <v>ALTA 5:1</v>
      </c>
      <c r="AT35" s="19" t="str">
        <f t="shared" si="95"/>
        <v>MODERADA 2:2</v>
      </c>
      <c r="AU35" s="19" t="str">
        <f t="shared" si="96"/>
        <v>ALTA 5:3</v>
      </c>
      <c r="AV35" s="19" t="str">
        <f t="shared" si="97"/>
        <v>ALTA 5:4</v>
      </c>
      <c r="AW35" s="19" t="str">
        <f t="shared" si="98"/>
        <v>EXTREMA 5:5</v>
      </c>
      <c r="AX35" s="80" t="s">
        <v>22</v>
      </c>
      <c r="AY35" s="7" t="s">
        <v>430</v>
      </c>
      <c r="AZ35" s="7" t="s">
        <v>428</v>
      </c>
      <c r="BA35" s="88">
        <v>45658</v>
      </c>
      <c r="BB35" s="88">
        <v>45777</v>
      </c>
      <c r="BC35" s="10" t="s">
        <v>431</v>
      </c>
    </row>
    <row r="36" spans="1:55" ht="89.25" x14ac:dyDescent="0.25">
      <c r="A36" s="101" t="s">
        <v>355</v>
      </c>
      <c r="B36" s="99" t="s">
        <v>356</v>
      </c>
      <c r="C36" s="98" t="s">
        <v>357</v>
      </c>
      <c r="D36" s="106" t="s">
        <v>358</v>
      </c>
      <c r="E36" s="106" t="s">
        <v>359</v>
      </c>
      <c r="F36" s="106" t="s">
        <v>360</v>
      </c>
      <c r="G36" s="101" t="s">
        <v>89</v>
      </c>
      <c r="H36" s="80" t="s">
        <v>264</v>
      </c>
      <c r="I36" s="80">
        <v>365</v>
      </c>
      <c r="J36" s="131">
        <f t="shared" si="59"/>
        <v>3</v>
      </c>
      <c r="K36" s="124">
        <f t="shared" si="21"/>
        <v>0.6</v>
      </c>
      <c r="L36" s="125" t="str">
        <f t="shared" si="33"/>
        <v>Media</v>
      </c>
      <c r="M36" s="103">
        <v>3</v>
      </c>
      <c r="N36" s="136" t="str">
        <f t="shared" si="2"/>
        <v>Moderado 60%</v>
      </c>
      <c r="O36" s="19">
        <f t="shared" si="3"/>
        <v>33</v>
      </c>
      <c r="P36" s="86" t="str">
        <f t="shared" ref="P36:P37" si="116">IF(M36=1,Q36,IF(M36=2,R36,IF(M36=3,S36,IF(M36=4,T36,U36))))</f>
        <v>MODERADA 3:3</v>
      </c>
      <c r="Q36" s="19" t="str">
        <f t="shared" ref="Q36:Q37" si="117">IF(O36=11,"BAJA 1:1",IF(O36=12,"BAJA 2:1",IF(O36=13,"MODERADA 3:1",IF(O36=14,"MODERADA 4:1","ALTA 5:1"))))</f>
        <v>ALTA 5:1</v>
      </c>
      <c r="R36" s="19" t="str">
        <f t="shared" ref="R36:R37" si="118">IF(O36=21,"BAJA 1:2",IF(O36=22,"MODERADA 2:2",IF(O36=23,"MODERADA 3:2",IF($O36=24,"MODERADA 4:2","ALTA 5:2"))))</f>
        <v>ALTA 5:2</v>
      </c>
      <c r="S36" s="19" t="str">
        <f t="shared" ref="S36:S37" si="119">IF(O36=31,"MODERADA 1:3",IF(O36=32,"MODERADA 2:3",IF(O36=33,"MODERADA 3:3",IF(O36=34,"ALTA 4:3","ALTA 5:3"))))</f>
        <v>MODERADA 3:3</v>
      </c>
      <c r="T36" s="19" t="str">
        <f t="shared" ref="T36:T37" si="120">IF(O36=41,"ALTA 1:4",IF(O36=42,"ALTA 2:4",IF(O36=43,"ALTA 3:4",IF(O36=44,"ALTA 4:4","ALTA 5:4"))))</f>
        <v>ALTA 5:4</v>
      </c>
      <c r="U36" s="19" t="str">
        <f t="shared" ref="U36:U37" si="121">IF(O36=51,"EXTREMA 1:5",IF(O36=52,"EXTREMA 2:5",IF(O36=53,"EXTREMA 3:5",IF(O36=54,"EXTREMA 4:5","EXTREMA 5:5"))))</f>
        <v>EXTREMA 5:5</v>
      </c>
      <c r="V36" s="19">
        <v>1</v>
      </c>
      <c r="W36" s="107" t="s">
        <v>365</v>
      </c>
      <c r="X36" s="103" t="s">
        <v>46</v>
      </c>
      <c r="Y36" s="103" t="s">
        <v>47</v>
      </c>
      <c r="Z36" s="108">
        <f t="shared" si="32"/>
        <v>0.4</v>
      </c>
      <c r="AA36" s="107" t="s">
        <v>90</v>
      </c>
      <c r="AB36" s="103" t="s">
        <v>107</v>
      </c>
      <c r="AC36" s="107" t="s">
        <v>366</v>
      </c>
      <c r="AD36" s="120">
        <f t="shared" ref="AD36:AD37" si="122">K36-(K36*Z36)</f>
        <v>0.36</v>
      </c>
      <c r="AE36" s="84">
        <v>2</v>
      </c>
      <c r="AF36" s="99" t="s">
        <v>368</v>
      </c>
      <c r="AG36" s="99" t="s">
        <v>49</v>
      </c>
      <c r="AH36" s="99" t="s">
        <v>47</v>
      </c>
      <c r="AI36" s="109">
        <f t="shared" si="34"/>
        <v>0.3</v>
      </c>
      <c r="AJ36" s="7" t="s">
        <v>104</v>
      </c>
      <c r="AK36" s="99" t="s">
        <v>107</v>
      </c>
      <c r="AL36" s="99" t="s">
        <v>369</v>
      </c>
      <c r="AM36" s="139" cm="1">
        <f t="array" ref="AM36">IF(AND(AN36&lt;=20%,AN36&gt;1%),1,IF(AND(AN36&lt;=40%,AN36&gt;20%),2,IF(AND(AN36&lt;=80%,AN36&gt;40%),3,IF(AND(AN36&lt;=100%,AN&gt;80%),4,IF(AN36=100%,5)))))</f>
        <v>2</v>
      </c>
      <c r="AN36" s="73">
        <f t="shared" ref="AN36:AN37" si="123">AD36-(AD36*AI36)</f>
        <v>0.252</v>
      </c>
      <c r="AO36" s="119">
        <f t="shared" ref="AO36:AO37" si="124">+M36</f>
        <v>3</v>
      </c>
      <c r="AP36" s="140" t="str">
        <f t="shared" ref="AP36:AP37" si="125">IF(AO36=1,"Leve 20%",IF(AO36=2,"Menor 40%",IF(AO36=3,"Moderado 60%",IF(AO36=4,"Mayor 80%","Catastrofico 100%"))))</f>
        <v>Moderado 60%</v>
      </c>
      <c r="AQ36" s="19">
        <f t="shared" si="10"/>
        <v>32</v>
      </c>
      <c r="AR36" s="86" t="str">
        <f t="shared" si="115"/>
        <v>MODERADA 2:3</v>
      </c>
      <c r="AS36" s="19" t="str">
        <f t="shared" si="94"/>
        <v>ALTA 5:1</v>
      </c>
      <c r="AT36" s="19" t="str">
        <f t="shared" si="95"/>
        <v>ALTA 5:2</v>
      </c>
      <c r="AU36" s="19" t="str">
        <f t="shared" si="96"/>
        <v>MODERADA 2:3</v>
      </c>
      <c r="AV36" s="19" t="str">
        <f t="shared" si="97"/>
        <v>ALTA 5:4</v>
      </c>
      <c r="AW36" s="19" t="str">
        <f t="shared" si="98"/>
        <v>EXTREMA 5:5</v>
      </c>
      <c r="AX36" s="101" t="s">
        <v>22</v>
      </c>
      <c r="AY36" s="99" t="s">
        <v>372</v>
      </c>
      <c r="AZ36" s="99" t="s">
        <v>373</v>
      </c>
      <c r="BA36" s="110">
        <v>45658</v>
      </c>
      <c r="BB36" s="110">
        <v>45777</v>
      </c>
      <c r="BC36" s="101" t="s">
        <v>374</v>
      </c>
    </row>
    <row r="37" spans="1:55" ht="89.25" x14ac:dyDescent="0.25">
      <c r="A37" s="101" t="s">
        <v>355</v>
      </c>
      <c r="B37" s="99" t="s">
        <v>356</v>
      </c>
      <c r="C37" s="98" t="s">
        <v>361</v>
      </c>
      <c r="D37" s="106" t="s">
        <v>362</v>
      </c>
      <c r="E37" s="106" t="s">
        <v>363</v>
      </c>
      <c r="F37" s="106" t="s">
        <v>364</v>
      </c>
      <c r="G37" s="101" t="s">
        <v>294</v>
      </c>
      <c r="H37" s="101" t="s">
        <v>484</v>
      </c>
      <c r="I37" s="80">
        <v>200</v>
      </c>
      <c r="J37" s="131">
        <f t="shared" si="59"/>
        <v>3</v>
      </c>
      <c r="K37" s="126">
        <f t="shared" si="21"/>
        <v>0.6</v>
      </c>
      <c r="L37" s="123" t="str">
        <f t="shared" si="33"/>
        <v>Media</v>
      </c>
      <c r="M37" s="103">
        <v>1</v>
      </c>
      <c r="N37" s="134" t="str">
        <f t="shared" si="2"/>
        <v>Leve 20%</v>
      </c>
      <c r="O37" s="19">
        <f t="shared" si="3"/>
        <v>13</v>
      </c>
      <c r="P37" s="86" t="str">
        <f t="shared" si="116"/>
        <v>MODERADA 3:1</v>
      </c>
      <c r="Q37" s="19" t="str">
        <f t="shared" si="117"/>
        <v>MODERADA 3:1</v>
      </c>
      <c r="R37" s="19" t="str">
        <f t="shared" si="118"/>
        <v>ALTA 5:2</v>
      </c>
      <c r="S37" s="19" t="str">
        <f t="shared" si="119"/>
        <v>ALTA 5:3</v>
      </c>
      <c r="T37" s="19" t="str">
        <f t="shared" si="120"/>
        <v>ALTA 5:4</v>
      </c>
      <c r="U37" s="19" t="str">
        <f t="shared" si="121"/>
        <v>EXTREMA 5:5</v>
      </c>
      <c r="V37" s="19">
        <v>1</v>
      </c>
      <c r="W37" s="103" t="s">
        <v>367</v>
      </c>
      <c r="X37" s="103" t="s">
        <v>46</v>
      </c>
      <c r="Y37" s="103" t="s">
        <v>47</v>
      </c>
      <c r="Z37" s="111">
        <f t="shared" si="32"/>
        <v>0.4</v>
      </c>
      <c r="AA37" s="103" t="s">
        <v>90</v>
      </c>
      <c r="AB37" s="103" t="s">
        <v>107</v>
      </c>
      <c r="AC37" s="103" t="s">
        <v>90</v>
      </c>
      <c r="AD37" s="120">
        <f t="shared" si="122"/>
        <v>0.36</v>
      </c>
      <c r="AE37" s="84">
        <v>2</v>
      </c>
      <c r="AF37" s="99" t="s">
        <v>370</v>
      </c>
      <c r="AG37" s="99" t="s">
        <v>49</v>
      </c>
      <c r="AH37" s="99" t="s">
        <v>47</v>
      </c>
      <c r="AI37" s="109">
        <f t="shared" si="34"/>
        <v>0.3</v>
      </c>
      <c r="AJ37" s="7" t="s">
        <v>104</v>
      </c>
      <c r="AK37" s="99" t="s">
        <v>371</v>
      </c>
      <c r="AL37" s="99" t="s">
        <v>369</v>
      </c>
      <c r="AM37" s="139" cm="1">
        <f t="array" ref="AM37">IF(AND(AN37&lt;=20%,AN37&gt;1%),1,IF(AND(AN37&lt;=40%,AN37&gt;20%),2,IF(AND(AN37&lt;=80%,AN37&gt;40%),3,IF(AND(AN37&lt;=100%,AN&gt;80%),4,IF(AN37=100%,5)))))</f>
        <v>2</v>
      </c>
      <c r="AN37" s="73">
        <f t="shared" si="123"/>
        <v>0.252</v>
      </c>
      <c r="AO37" s="119">
        <f t="shared" si="124"/>
        <v>1</v>
      </c>
      <c r="AP37" s="140" t="str">
        <f t="shared" si="125"/>
        <v>Leve 20%</v>
      </c>
      <c r="AQ37" s="19">
        <f t="shared" si="10"/>
        <v>12</v>
      </c>
      <c r="AR37" s="86" t="str">
        <f t="shared" si="115"/>
        <v>BAJA 2:1</v>
      </c>
      <c r="AS37" s="19" t="str">
        <f t="shared" si="94"/>
        <v>BAJA 2:1</v>
      </c>
      <c r="AT37" s="19" t="str">
        <f t="shared" si="95"/>
        <v>ALTA 5:2</v>
      </c>
      <c r="AU37" s="19" t="str">
        <f t="shared" si="96"/>
        <v>ALTA 5:3</v>
      </c>
      <c r="AV37" s="19" t="str">
        <f t="shared" si="97"/>
        <v>ALTA 5:4</v>
      </c>
      <c r="AW37" s="19" t="str">
        <f t="shared" si="98"/>
        <v>EXTREMA 5:5</v>
      </c>
      <c r="AX37" s="101" t="s">
        <v>22</v>
      </c>
      <c r="AY37" s="99" t="s">
        <v>375</v>
      </c>
      <c r="AZ37" s="99" t="s">
        <v>325</v>
      </c>
      <c r="BA37" s="110">
        <v>45658</v>
      </c>
      <c r="BB37" s="110">
        <v>45777</v>
      </c>
      <c r="BC37" s="101" t="s">
        <v>376</v>
      </c>
    </row>
    <row r="38" spans="1:55" ht="63.75" customHeight="1" x14ac:dyDescent="0.25">
      <c r="A38" s="80" t="s">
        <v>331</v>
      </c>
      <c r="B38" s="104" t="s">
        <v>377</v>
      </c>
      <c r="C38" s="80" t="s">
        <v>378</v>
      </c>
      <c r="D38" s="7" t="s">
        <v>379</v>
      </c>
      <c r="E38" s="7" t="s">
        <v>380</v>
      </c>
      <c r="F38" s="7" t="s">
        <v>381</v>
      </c>
      <c r="G38" s="7" t="s">
        <v>382</v>
      </c>
      <c r="H38" s="80" t="s">
        <v>264</v>
      </c>
      <c r="I38" s="80">
        <v>365</v>
      </c>
      <c r="J38" s="127">
        <f t="shared" si="59"/>
        <v>3</v>
      </c>
      <c r="K38" s="121">
        <f t="shared" si="21"/>
        <v>0.6</v>
      </c>
      <c r="L38" s="119" t="str">
        <f t="shared" si="33"/>
        <v>Media</v>
      </c>
      <c r="M38" s="69">
        <v>5</v>
      </c>
      <c r="N38" s="119" t="str">
        <f t="shared" si="2"/>
        <v>Catastrofico 100%</v>
      </c>
      <c r="O38" s="19">
        <f t="shared" si="3"/>
        <v>53</v>
      </c>
      <c r="P38" s="86" t="str">
        <f t="shared" ref="P38:P41" si="126">IF(M38=1,Q38,IF(M38=2,R38,IF(M38=3,S38,IF(M38=4,T38,U38))))</f>
        <v>EXTREMA 3:5</v>
      </c>
      <c r="Q38" s="19" t="str">
        <f t="shared" ref="Q38:Q39" si="127">IF(O38=11,"BAJA 1:1",IF(O38=12,"BAJA 2:1",IF(O38=13,"MODERADA 3:1",IF(O38=14,"MODERADA 4:1","ALTA 5:1"))))</f>
        <v>ALTA 5:1</v>
      </c>
      <c r="R38" s="19" t="str">
        <f t="shared" ref="R38:R39" si="128">IF(O38=21,"BAJA 1:2",IF(O38=22,"MODERADA 2:2",IF(O38=23,"MODERADA 3:2",IF($O38=24,"MODERADA 4:2","ALTA 5:2"))))</f>
        <v>ALTA 5:2</v>
      </c>
      <c r="S38" s="19" t="str">
        <f t="shared" ref="S38:S39" si="129">IF(O38=31,"MODERADA 1:3",IF(O38=32,"MODERADA 2:3",IF(O38=33,"MODERADA 3:3",IF(O38=34,"ALTA 4:3","ALTA 5:3"))))</f>
        <v>ALTA 5:3</v>
      </c>
      <c r="T38" s="19" t="str">
        <f t="shared" ref="T38:T39" si="130">IF(O38=41,"ALTA 1:4",IF(O38=42,"ALTA 2:4",IF(O38=43,"ALTA 3:4",IF(O38=44,"ALTA 4:4","ALTA 5:4"))))</f>
        <v>ALTA 5:4</v>
      </c>
      <c r="U38" s="19" t="str">
        <f t="shared" ref="U38:U39" si="131">IF(O38=51,"EXTREMA 1:5",IF(O38=52,"EXTREMA 2:5",IF(O38=53,"EXTREMA 3:5",IF(O38=54,"EXTREMA 4:5","EXTREMA 5:5"))))</f>
        <v>EXTREMA 3:5</v>
      </c>
      <c r="V38" s="19">
        <v>1</v>
      </c>
      <c r="W38" s="84" t="s">
        <v>386</v>
      </c>
      <c r="X38" s="84" t="s">
        <v>46</v>
      </c>
      <c r="Y38" s="84" t="s">
        <v>47</v>
      </c>
      <c r="Z38" s="77">
        <f t="shared" si="32"/>
        <v>0.4</v>
      </c>
      <c r="AA38" s="84" t="s">
        <v>387</v>
      </c>
      <c r="AB38" s="84" t="s">
        <v>241</v>
      </c>
      <c r="AC38" s="84" t="s">
        <v>388</v>
      </c>
      <c r="AD38" s="120">
        <f t="shared" ref="AD38:AD40" si="132">K38-(K38*Z38)</f>
        <v>0.36</v>
      </c>
      <c r="AE38" s="84">
        <v>2</v>
      </c>
      <c r="AF38" s="80" t="s">
        <v>391</v>
      </c>
      <c r="AG38" s="80" t="s">
        <v>49</v>
      </c>
      <c r="AH38" s="80" t="s">
        <v>47</v>
      </c>
      <c r="AI38" s="75">
        <f t="shared" si="34"/>
        <v>0.3</v>
      </c>
      <c r="AJ38" s="80" t="s">
        <v>387</v>
      </c>
      <c r="AK38" s="80" t="s">
        <v>134</v>
      </c>
      <c r="AL38" s="80" t="s">
        <v>392</v>
      </c>
      <c r="AM38" s="139" cm="1">
        <f t="array" ref="AM38">IF(AND(AN38&lt;=20%,AN38&gt;1%),1,IF(AND(AN38&lt;=40%,AN38&gt;20%),2,IF(AND(AN38&lt;=80%,AN38&gt;40%),3,IF(AND(AN38&lt;=100%,AN&gt;80%),4,IF(AN38=100%,5)))))</f>
        <v>2</v>
      </c>
      <c r="AN38" s="73">
        <f t="shared" ref="AN38:AN40" si="133">AD38-(AD38*AI38)</f>
        <v>0.252</v>
      </c>
      <c r="AO38" s="119">
        <f t="shared" ref="AO38:AO40" si="134">+M38</f>
        <v>5</v>
      </c>
      <c r="AP38" s="140" t="str">
        <f t="shared" ref="AP38:AP40" si="135">IF(AO38=1,"Leve 20%",IF(AO38=2,"Menor 40%",IF(AO38=3,"Moderado 60%",IF(AO38=4,"Mayor 80%","Catastrofico 100%"))))</f>
        <v>Catastrofico 100%</v>
      </c>
      <c r="AQ38" s="19">
        <f t="shared" ref="AQ38:AQ41" si="136">IF(AO38=2,AM38+20,IF(AO38=3,AM38+30,IF(AO38=4,AM38+40,IF(AO38=5,AM38+50,AM38+10))))</f>
        <v>52</v>
      </c>
      <c r="AR38" s="86" t="str">
        <f t="shared" ref="AR38:AR41" si="137">IF(AO38=1,AS38,IF(AO38=2,AT38,IF(AO38=3,AU38,IF(AO38=4,AV38,AW38))))</f>
        <v>EXTREMA 2:5</v>
      </c>
      <c r="AS38" s="19" t="str">
        <f t="shared" si="94"/>
        <v>ALTA 5:1</v>
      </c>
      <c r="AT38" s="19" t="str">
        <f t="shared" si="95"/>
        <v>ALTA 5:2</v>
      </c>
      <c r="AU38" s="19" t="str">
        <f t="shared" si="96"/>
        <v>ALTA 5:3</v>
      </c>
      <c r="AV38" s="19" t="str">
        <f t="shared" si="97"/>
        <v>ALTA 5:4</v>
      </c>
      <c r="AW38" s="19" t="str">
        <f t="shared" si="98"/>
        <v>EXTREMA 2:5</v>
      </c>
      <c r="AX38" s="80" t="s">
        <v>22</v>
      </c>
      <c r="AY38" s="80" t="s">
        <v>395</v>
      </c>
      <c r="AZ38" s="7" t="s">
        <v>396</v>
      </c>
      <c r="BA38" s="112">
        <v>45658</v>
      </c>
      <c r="BB38" s="112">
        <v>45777</v>
      </c>
      <c r="BC38" s="80" t="s">
        <v>397</v>
      </c>
    </row>
    <row r="39" spans="1:55" ht="61.5" customHeight="1" x14ac:dyDescent="0.25">
      <c r="A39" s="80" t="s">
        <v>331</v>
      </c>
      <c r="B39" s="104" t="s">
        <v>377</v>
      </c>
      <c r="C39" s="80" t="s">
        <v>487</v>
      </c>
      <c r="D39" s="7" t="s">
        <v>383</v>
      </c>
      <c r="E39" s="7" t="s">
        <v>384</v>
      </c>
      <c r="F39" s="7" t="s">
        <v>385</v>
      </c>
      <c r="G39" s="7" t="s">
        <v>382</v>
      </c>
      <c r="H39" s="80" t="s">
        <v>264</v>
      </c>
      <c r="I39" s="80">
        <v>365</v>
      </c>
      <c r="J39" s="127">
        <f t="shared" si="59"/>
        <v>3</v>
      </c>
      <c r="K39" s="121">
        <f>IF(J39=1,"20%",IF(J39=2,40%,IF(J39=3,60%,IF(J39=4,80%,100%))))</f>
        <v>0.6</v>
      </c>
      <c r="L39" s="119" t="str">
        <f>IF(J39=1,"Muy Baja",IF(J39=2,"Baja",IF(J39=3,"Media",IF(J39=4,"Alta","muy Alta"))))</f>
        <v>Media</v>
      </c>
      <c r="M39" s="69">
        <v>4</v>
      </c>
      <c r="N39" s="119" t="str">
        <f t="shared" si="2"/>
        <v>Mayor 80%</v>
      </c>
      <c r="O39" s="19">
        <f t="shared" si="3"/>
        <v>43</v>
      </c>
      <c r="P39" s="86" t="str">
        <f t="shared" si="126"/>
        <v>ALTA 3:4</v>
      </c>
      <c r="Q39" s="19" t="str">
        <f t="shared" si="127"/>
        <v>ALTA 5:1</v>
      </c>
      <c r="R39" s="19" t="str">
        <f t="shared" si="128"/>
        <v>ALTA 5:2</v>
      </c>
      <c r="S39" s="19" t="str">
        <f t="shared" si="129"/>
        <v>ALTA 5:3</v>
      </c>
      <c r="T39" s="19" t="str">
        <f t="shared" si="130"/>
        <v>ALTA 3:4</v>
      </c>
      <c r="U39" s="19" t="str">
        <f t="shared" si="131"/>
        <v>EXTREMA 5:5</v>
      </c>
      <c r="V39" s="19">
        <v>1</v>
      </c>
      <c r="W39" s="84" t="s">
        <v>389</v>
      </c>
      <c r="X39" s="84" t="s">
        <v>46</v>
      </c>
      <c r="Y39" s="84" t="s">
        <v>47</v>
      </c>
      <c r="Z39" s="77">
        <f t="shared" si="32"/>
        <v>0.4</v>
      </c>
      <c r="AA39" s="84" t="s">
        <v>104</v>
      </c>
      <c r="AB39" s="84" t="s">
        <v>241</v>
      </c>
      <c r="AC39" s="84" t="s">
        <v>390</v>
      </c>
      <c r="AD39" s="120">
        <f t="shared" si="132"/>
        <v>0.36</v>
      </c>
      <c r="AE39" s="84">
        <v>2</v>
      </c>
      <c r="AF39" s="80" t="s">
        <v>393</v>
      </c>
      <c r="AG39" s="80" t="s">
        <v>49</v>
      </c>
      <c r="AH39" s="80" t="s">
        <v>47</v>
      </c>
      <c r="AI39" s="75">
        <f>IF(AND(AG39="Detectivo",AH39="Manual"),30%,IF(AND(AG39="Detectivo",AH39="Automatico"),40%,0))</f>
        <v>0.3</v>
      </c>
      <c r="AJ39" s="80" t="s">
        <v>394</v>
      </c>
      <c r="AK39" s="80" t="s">
        <v>134</v>
      </c>
      <c r="AL39" s="80" t="s">
        <v>392</v>
      </c>
      <c r="AM39" s="139" cm="1">
        <f t="array" ref="AM39">IF(AND(AN39&lt;=20%,AN39&gt;1%),1,IF(AND(AN39&lt;=40%,AN39&gt;20%),2,IF(AND(AN39&lt;=80%,AN39&gt;40%),3,IF(AND(AN39&lt;=100%,AN&gt;80%),4,IF(AN39=100%,5)))))</f>
        <v>2</v>
      </c>
      <c r="AN39" s="73">
        <f t="shared" si="133"/>
        <v>0.252</v>
      </c>
      <c r="AO39" s="119">
        <f t="shared" si="134"/>
        <v>4</v>
      </c>
      <c r="AP39" s="140" t="str">
        <f t="shared" si="135"/>
        <v>Mayor 80%</v>
      </c>
      <c r="AQ39" s="19">
        <f t="shared" si="136"/>
        <v>42</v>
      </c>
      <c r="AR39" s="86" t="str">
        <f t="shared" si="137"/>
        <v>ALTA 2:4</v>
      </c>
      <c r="AS39" s="19" t="str">
        <f t="shared" si="94"/>
        <v>ALTA 5:1</v>
      </c>
      <c r="AT39" s="19" t="str">
        <f t="shared" si="95"/>
        <v>ALTA 5:2</v>
      </c>
      <c r="AU39" s="19" t="str">
        <f t="shared" si="96"/>
        <v>ALTA 5:3</v>
      </c>
      <c r="AV39" s="19" t="str">
        <f t="shared" si="97"/>
        <v>ALTA 2:4</v>
      </c>
      <c r="AW39" s="19" t="str">
        <f t="shared" si="98"/>
        <v>EXTREMA 5:5</v>
      </c>
      <c r="AX39" s="80" t="s">
        <v>22</v>
      </c>
      <c r="AY39" s="80" t="s">
        <v>398</v>
      </c>
      <c r="AZ39" s="7" t="s">
        <v>399</v>
      </c>
      <c r="BA39" s="112">
        <v>45658</v>
      </c>
      <c r="BB39" s="112">
        <v>45777</v>
      </c>
      <c r="BC39" s="80" t="s">
        <v>400</v>
      </c>
    </row>
    <row r="40" spans="1:55" ht="61.5" customHeight="1" x14ac:dyDescent="0.25">
      <c r="A40" s="80" t="s">
        <v>406</v>
      </c>
      <c r="B40" s="81" t="s">
        <v>407</v>
      </c>
      <c r="C40" s="82" t="s">
        <v>408</v>
      </c>
      <c r="D40" s="87" t="s">
        <v>413</v>
      </c>
      <c r="E40" s="87" t="s">
        <v>412</v>
      </c>
      <c r="F40" s="83" t="s">
        <v>414</v>
      </c>
      <c r="G40" s="101" t="s">
        <v>294</v>
      </c>
      <c r="H40" s="80" t="s">
        <v>264</v>
      </c>
      <c r="I40" s="80">
        <v>1</v>
      </c>
      <c r="J40" s="72">
        <f t="shared" si="59"/>
        <v>1</v>
      </c>
      <c r="K40" s="73" t="str">
        <f t="shared" ref="K40:K42" si="138">IF(J40=1,"20%",IF(J40=2,40%,IF(J40=3,60%,IF(J40=4,80%,100%))))</f>
        <v>20%</v>
      </c>
      <c r="L40" s="119" t="str">
        <f t="shared" ref="L40:L41" si="139">IF(J40=1,"Muy Baja",IF(J40=2,"Baja",IF(J40=3,"Media",IF(J40=4,"Alta","Muy Alta"))))</f>
        <v>Muy Baja</v>
      </c>
      <c r="M40" s="85">
        <v>2</v>
      </c>
      <c r="N40" s="132" t="str">
        <f t="shared" si="2"/>
        <v>Menor 40%</v>
      </c>
      <c r="O40" s="19">
        <f t="shared" si="3"/>
        <v>21</v>
      </c>
      <c r="P40" s="86" t="str">
        <f t="shared" si="126"/>
        <v>BAJA 1:2</v>
      </c>
      <c r="Q40" s="19" t="str">
        <f t="shared" si="31"/>
        <v>ALTA 5:1</v>
      </c>
      <c r="R40" s="19" t="str">
        <f t="shared" si="22"/>
        <v>BAJA 1:2</v>
      </c>
      <c r="S40" s="23" t="str">
        <f t="shared" si="23"/>
        <v>ALTA 5:3</v>
      </c>
      <c r="T40" s="19" t="str">
        <f t="shared" si="24"/>
        <v>ALTA 5:4</v>
      </c>
      <c r="U40" s="19" t="str">
        <f t="shared" si="25"/>
        <v>EXTREMA 5:5</v>
      </c>
      <c r="V40" s="19">
        <v>1</v>
      </c>
      <c r="W40" s="19" t="s">
        <v>415</v>
      </c>
      <c r="X40" s="19" t="s">
        <v>46</v>
      </c>
      <c r="Y40" s="19" t="s">
        <v>47</v>
      </c>
      <c r="Z40" s="76">
        <f t="shared" si="32"/>
        <v>0.4</v>
      </c>
      <c r="AA40" s="19" t="s">
        <v>90</v>
      </c>
      <c r="AB40" s="19" t="s">
        <v>91</v>
      </c>
      <c r="AC40" s="19" t="s">
        <v>90</v>
      </c>
      <c r="AD40" s="120">
        <f t="shared" si="132"/>
        <v>0.12</v>
      </c>
      <c r="AE40" s="84">
        <v>2</v>
      </c>
      <c r="AF40" s="87" t="s">
        <v>416</v>
      </c>
      <c r="AG40" s="7" t="s">
        <v>49</v>
      </c>
      <c r="AH40" s="7" t="s">
        <v>47</v>
      </c>
      <c r="AI40" s="75">
        <f t="shared" ref="AI40" si="140">IF(AND(AG40="Detectivo",AH40="Manual"),30%,IF(AND(AG40="Detectivo",AH40="Automatico"),40%,0))</f>
        <v>0.3</v>
      </c>
      <c r="AJ40" s="80" t="s">
        <v>394</v>
      </c>
      <c r="AK40" s="7" t="s">
        <v>241</v>
      </c>
      <c r="AL40" s="7" t="s">
        <v>90</v>
      </c>
      <c r="AM40" s="139" cm="1">
        <f t="array" ref="AM40">IF(AND(AN40&lt;=20%,AN40&gt;1%),1,IF(AND(AN40&lt;=40%,AN40&gt;20%),2,IF(AND(AN40&lt;=80%,AN40&gt;40%),3,IF(AND(AN40&lt;=100%,AN&gt;80%),4,IF(AN40=100%,5)))))</f>
        <v>1</v>
      </c>
      <c r="AN40" s="73">
        <f t="shared" si="133"/>
        <v>8.3999999999999991E-2</v>
      </c>
      <c r="AO40" s="119">
        <f t="shared" si="134"/>
        <v>2</v>
      </c>
      <c r="AP40" s="140" t="str">
        <f t="shared" si="135"/>
        <v>Menor 40%</v>
      </c>
      <c r="AQ40" s="19">
        <f t="shared" si="136"/>
        <v>21</v>
      </c>
      <c r="AR40" s="86" t="str">
        <f t="shared" si="137"/>
        <v>BAJA 1:2</v>
      </c>
      <c r="AS40" s="19" t="str">
        <f t="shared" si="94"/>
        <v>ALTA 5:1</v>
      </c>
      <c r="AT40" s="19" t="str">
        <f t="shared" si="95"/>
        <v>BAJA 1:2</v>
      </c>
      <c r="AU40" s="19" t="str">
        <f t="shared" si="96"/>
        <v>ALTA 5:3</v>
      </c>
      <c r="AV40" s="19" t="str">
        <f t="shared" si="97"/>
        <v>ALTA 5:4</v>
      </c>
      <c r="AW40" s="19" t="str">
        <f t="shared" si="98"/>
        <v>EXTREMA 5:5</v>
      </c>
      <c r="AX40" s="80" t="s">
        <v>287</v>
      </c>
    </row>
    <row r="41" spans="1:55" ht="58.5" customHeight="1" x14ac:dyDescent="0.25">
      <c r="A41" s="80" t="s">
        <v>406</v>
      </c>
      <c r="B41" s="7" t="s">
        <v>417</v>
      </c>
      <c r="C41" s="82" t="s">
        <v>409</v>
      </c>
      <c r="D41" s="141" t="s">
        <v>418</v>
      </c>
      <c r="E41" s="141" t="s">
        <v>419</v>
      </c>
      <c r="F41" s="83" t="s">
        <v>420</v>
      </c>
      <c r="G41" s="101" t="s">
        <v>294</v>
      </c>
      <c r="H41" s="80" t="s">
        <v>264</v>
      </c>
      <c r="I41" s="80">
        <v>12</v>
      </c>
      <c r="J41" s="72">
        <f t="shared" si="59"/>
        <v>2</v>
      </c>
      <c r="K41" s="73">
        <f t="shared" si="138"/>
        <v>0.4</v>
      </c>
      <c r="L41" s="119" t="str">
        <f t="shared" si="139"/>
        <v>Baja</v>
      </c>
      <c r="M41" s="85">
        <v>3</v>
      </c>
      <c r="N41" s="132" t="str">
        <f t="shared" si="2"/>
        <v>Moderado 60%</v>
      </c>
      <c r="O41" s="19">
        <f t="shared" si="3"/>
        <v>32</v>
      </c>
      <c r="P41" s="86" t="str">
        <f t="shared" si="126"/>
        <v>MODERADA 2:3</v>
      </c>
      <c r="Q41" s="19" t="str">
        <f t="shared" si="31"/>
        <v>ALTA 5:1</v>
      </c>
      <c r="R41" s="19" t="str">
        <f t="shared" si="22"/>
        <v>ALTA 5:2</v>
      </c>
      <c r="S41" s="23" t="str">
        <f t="shared" si="23"/>
        <v>MODERADA 2:3</v>
      </c>
      <c r="T41" s="19" t="str">
        <f t="shared" si="24"/>
        <v>ALTA 5:4</v>
      </c>
      <c r="U41" s="19" t="str">
        <f t="shared" si="25"/>
        <v>EXTREMA 5:5</v>
      </c>
      <c r="V41" s="19">
        <v>1</v>
      </c>
      <c r="W41" s="19" t="s">
        <v>421</v>
      </c>
      <c r="X41" s="19" t="s">
        <v>46</v>
      </c>
      <c r="Y41" s="19" t="s">
        <v>47</v>
      </c>
      <c r="Z41" s="76">
        <f t="shared" si="32"/>
        <v>0.4</v>
      </c>
      <c r="AA41" s="19" t="s">
        <v>90</v>
      </c>
      <c r="AB41" s="19" t="s">
        <v>91</v>
      </c>
      <c r="AC41" s="19" t="s">
        <v>91</v>
      </c>
      <c r="AD41" s="120">
        <f t="shared" ref="AD41" si="141">K41-(K41*Z41)</f>
        <v>0.24</v>
      </c>
      <c r="AE41" s="84">
        <v>2</v>
      </c>
      <c r="AF41" s="87" t="s">
        <v>422</v>
      </c>
      <c r="AG41" s="7" t="s">
        <v>49</v>
      </c>
      <c r="AH41" s="7" t="s">
        <v>47</v>
      </c>
      <c r="AI41" s="75">
        <f t="shared" ref="AI41:AI42" si="142">IF(AND(AG41="Detectivo",AH41="Manual"),30%,IF(AND(AG41="Detectivo",AH41="Automatico"),40%,0))</f>
        <v>0.3</v>
      </c>
      <c r="AJ41" s="80" t="s">
        <v>394</v>
      </c>
      <c r="AK41" s="7" t="s">
        <v>241</v>
      </c>
      <c r="AL41" s="7" t="s">
        <v>90</v>
      </c>
      <c r="AM41" s="139" cm="1">
        <f t="array" ref="AM41">IF(AND(AN41&lt;=20%,AN41&gt;1%),1,IF(AND(AN41&lt;=40%,AN41&gt;20%),2,IF(AND(AN41&lt;=80%,AN41&gt;40%),3,IF(AND(AN41&lt;=100%,AN&gt;80%),4,IF(AN41=100%,5)))))</f>
        <v>1</v>
      </c>
      <c r="AN41" s="73">
        <f t="shared" ref="AN41:AN42" si="143">AD41-(AD41*AI41)</f>
        <v>0.16799999999999998</v>
      </c>
      <c r="AO41" s="119">
        <f t="shared" ref="AO41:AO42" si="144">+M41</f>
        <v>3</v>
      </c>
      <c r="AP41" s="140" t="str">
        <f t="shared" ref="AP41:AP42" si="145">IF(AO41=1,"Leve 20%",IF(AO41=2,"Menor 40%",IF(AO41=3,"Moderado 60%",IF(AO41=4,"Mayor 80%","Catastrofico 100%"))))</f>
        <v>Moderado 60%</v>
      </c>
      <c r="AQ41" s="19">
        <f t="shared" si="136"/>
        <v>31</v>
      </c>
      <c r="AR41" s="86" t="str">
        <f t="shared" si="137"/>
        <v>MODERADA 1:3</v>
      </c>
      <c r="AS41" s="19" t="str">
        <f t="shared" si="94"/>
        <v>ALTA 5:1</v>
      </c>
      <c r="AT41" s="19" t="str">
        <f t="shared" si="95"/>
        <v>ALTA 5:2</v>
      </c>
      <c r="AU41" s="19" t="str">
        <f t="shared" si="96"/>
        <v>MODERADA 1:3</v>
      </c>
      <c r="AV41" s="19" t="str">
        <f t="shared" si="97"/>
        <v>ALTA 5:4</v>
      </c>
      <c r="AW41" s="19" t="str">
        <f t="shared" si="98"/>
        <v>EXTREMA 5:5</v>
      </c>
      <c r="AX41" s="80" t="s">
        <v>22</v>
      </c>
      <c r="AY41" s="7" t="s">
        <v>423</v>
      </c>
      <c r="AZ41" s="7" t="s">
        <v>424</v>
      </c>
      <c r="BA41" s="88">
        <v>45658</v>
      </c>
      <c r="BB41" s="88">
        <v>45777</v>
      </c>
      <c r="BC41" s="10" t="s">
        <v>425</v>
      </c>
    </row>
    <row r="42" spans="1:55" ht="63.75" x14ac:dyDescent="0.25">
      <c r="A42" s="80" t="s">
        <v>410</v>
      </c>
      <c r="B42" s="81" t="s">
        <v>426</v>
      </c>
      <c r="C42" s="82" t="s">
        <v>458</v>
      </c>
      <c r="D42" s="87" t="s">
        <v>459</v>
      </c>
      <c r="E42" s="87" t="s">
        <v>411</v>
      </c>
      <c r="F42" s="83" t="s">
        <v>460</v>
      </c>
      <c r="G42" s="80" t="s">
        <v>89</v>
      </c>
      <c r="H42" s="80" t="s">
        <v>264</v>
      </c>
      <c r="I42" s="7">
        <v>220</v>
      </c>
      <c r="J42" s="7">
        <f t="shared" si="59"/>
        <v>3</v>
      </c>
      <c r="K42" s="75">
        <f t="shared" si="138"/>
        <v>0.6</v>
      </c>
      <c r="L42" s="84" t="str">
        <f>IF(J42=1,"Muy Baja",IF(J42=2,"Baja",IF(J42=3,"Media",IF(J42=4,"Alta","Muy Alta"))))</f>
        <v>Media</v>
      </c>
      <c r="M42" s="85">
        <v>3</v>
      </c>
      <c r="N42" s="152" t="str">
        <f t="shared" si="2"/>
        <v>Moderado 60%</v>
      </c>
      <c r="O42" s="19">
        <f t="shared" si="3"/>
        <v>33</v>
      </c>
      <c r="P42" s="86" t="str">
        <f>IF(M42=1,Q42,IF(M42=2,R42,IF(M42=3,S42,IF(M42=4,T42,U42))))</f>
        <v>MODERADA 3:3</v>
      </c>
      <c r="Q42" s="23" t="str">
        <f t="shared" si="31"/>
        <v>ALTA 5:1</v>
      </c>
      <c r="R42" s="23" t="str">
        <f t="shared" si="22"/>
        <v>ALTA 5:2</v>
      </c>
      <c r="S42" s="23" t="str">
        <f t="shared" si="23"/>
        <v>MODERADA 3:3</v>
      </c>
      <c r="T42" s="23" t="str">
        <f t="shared" si="24"/>
        <v>ALTA 5:4</v>
      </c>
      <c r="U42" s="23" t="str">
        <f t="shared" si="25"/>
        <v>EXTREMA 5:5</v>
      </c>
      <c r="V42" s="19">
        <v>1</v>
      </c>
      <c r="W42" s="19" t="s">
        <v>461</v>
      </c>
      <c r="X42" s="19" t="s">
        <v>46</v>
      </c>
      <c r="Y42" s="19" t="s">
        <v>47</v>
      </c>
      <c r="Z42" s="76">
        <f t="shared" si="32"/>
        <v>0.4</v>
      </c>
      <c r="AA42" s="19" t="s">
        <v>90</v>
      </c>
      <c r="AB42" s="19" t="s">
        <v>462</v>
      </c>
      <c r="AC42" s="19" t="s">
        <v>90</v>
      </c>
      <c r="AD42" s="77">
        <f t="shared" ref="AD42:AD45" si="146">K42-(K42*Z42)</f>
        <v>0.36</v>
      </c>
      <c r="AE42" s="84">
        <v>2</v>
      </c>
      <c r="AF42" s="6" t="s">
        <v>463</v>
      </c>
      <c r="AG42" s="7" t="s">
        <v>49</v>
      </c>
      <c r="AH42" s="7" t="s">
        <v>47</v>
      </c>
      <c r="AI42" s="75">
        <f t="shared" si="142"/>
        <v>0.3</v>
      </c>
      <c r="AJ42" s="80" t="s">
        <v>394</v>
      </c>
      <c r="AK42" s="7" t="s">
        <v>93</v>
      </c>
      <c r="AL42" s="7" t="s">
        <v>464</v>
      </c>
      <c r="AM42" s="153" cm="1">
        <f t="array" ref="AM42">IF(AND(AN42&lt;=20%,AN42&gt;1%),1,IF(AND(AN42&lt;=40%,AN42&gt;20%),2,IF(AND(AN42&lt;=80%,AN42&gt;40%),3,IF(AND(AN42&lt;=100%,AN&gt;80%),4,IF(AN42=100%,5)))))</f>
        <v>2</v>
      </c>
      <c r="AN42" s="75">
        <f t="shared" si="143"/>
        <v>0.252</v>
      </c>
      <c r="AO42" s="84">
        <f t="shared" si="144"/>
        <v>3</v>
      </c>
      <c r="AP42" s="19" t="str">
        <f t="shared" si="145"/>
        <v>Moderado 60%</v>
      </c>
      <c r="AQ42" s="19">
        <f t="shared" ref="AQ42:AQ44" si="147">IF(AO42=2,AM42+20,IF(AO42=3,AM42+30,IF(AO42=4,AM42+40,IF(AO42=5,AM42+50,AM42+10))))</f>
        <v>32</v>
      </c>
      <c r="AR42" s="86" t="str">
        <f t="shared" ref="AR42:AR44" si="148">IF(AO42=1,AS42,IF(AO42=2,AT42,IF(AO42=3,AU42,IF(AO42=4,AV42,AW42))))</f>
        <v>MODERADA 2:3</v>
      </c>
      <c r="AS42" s="19" t="str">
        <f t="shared" ref="AS42:AS45" si="149">IF(AQ42=11,"BAJA 1:1",IF(AQ42=12,"BAJA 2:1",IF(AQ42=13,"MODERADA 3:1",IF(AQ42=14,"MODERADA 4:1","ALTA 5:1"))))</f>
        <v>ALTA 5:1</v>
      </c>
      <c r="AT42" s="19" t="str">
        <f t="shared" ref="AT42:AT45" si="150">IF(AQ42=21,"BAJA 1:2",IF(AQ42=22,"MODERADA 2:2",IF(AQ42=23,"MODERADA 3:2",IF($O42=24,"MODERADA 4:2","ALTA 5:2"))))</f>
        <v>ALTA 5:2</v>
      </c>
      <c r="AU42" s="19" t="str">
        <f t="shared" ref="AU42:AU45" si="151">IF(AQ42=31,"MODERADA 1:3",IF(AQ42=32,"MODERADA 2:3",IF(AQ42=33,"DODERADA 3:3",IF(AQ42=34,"ALTA 4:3","ALTA 5:3"))))</f>
        <v>MODERADA 2:3</v>
      </c>
      <c r="AV42" s="19" t="str">
        <f t="shared" ref="AV42:AV45" si="152">IF(AQ42=41,"ALTA 1:4",IF(AQ42=42,"ALTA 2:4",IF(AQ42=43,"ALTA 3:4",IF(AQ42=44,"ALTA 4:4","ALTA 5:4"))))</f>
        <v>ALTA 5:4</v>
      </c>
      <c r="AW42" s="19" t="str">
        <f t="shared" ref="AW42:AW45" si="153">IF(AQ42=51,"EXTREMA 1:5",IF(AQ42=52,"EXTREMA 2:5",IF(AQ42=53,"EXTREMA 3:5",IF(AQ42=54,"EXTREMA 4:5","EXTREMA 5:5"))))</f>
        <v>EXTREMA 5:5</v>
      </c>
      <c r="AX42" s="80" t="s">
        <v>22</v>
      </c>
      <c r="AY42" s="151" t="s">
        <v>465</v>
      </c>
      <c r="AZ42" s="7" t="s">
        <v>466</v>
      </c>
      <c r="BA42" s="88">
        <v>45658</v>
      </c>
      <c r="BB42" s="88">
        <v>45777</v>
      </c>
      <c r="BC42" s="10" t="s">
        <v>467</v>
      </c>
    </row>
    <row r="43" spans="1:55" ht="76.5" x14ac:dyDescent="0.25">
      <c r="A43" s="142" t="s">
        <v>224</v>
      </c>
      <c r="B43" s="101" t="s">
        <v>231</v>
      </c>
      <c r="C43" s="98" t="s">
        <v>226</v>
      </c>
      <c r="D43" s="98" t="s">
        <v>433</v>
      </c>
      <c r="E43" s="143" t="s">
        <v>434</v>
      </c>
      <c r="F43" s="98" t="s">
        <v>435</v>
      </c>
      <c r="G43" s="80" t="s">
        <v>294</v>
      </c>
      <c r="H43" s="101" t="s">
        <v>484</v>
      </c>
      <c r="I43" s="101">
        <v>3</v>
      </c>
      <c r="J43" s="72">
        <f t="shared" ref="J43:J45" si="154">IF(I43&lt;3,1,IF(I43&lt;25,2,IF(I43&lt;500,3,IF(I43&lt;5000,4,IF(I43&gt;5000,5,0)))))</f>
        <v>2</v>
      </c>
      <c r="K43" s="73">
        <f t="shared" ref="K43:K45" si="155">IF(J43=1,"20%",IF(J43=2,40%,IF(J43=3,60%,IF(J43=4,80%,100%))))</f>
        <v>0.4</v>
      </c>
      <c r="L43" s="119" t="str">
        <f t="shared" ref="L43:L45" si="156">IF(J43=1,"Muy Baja",IF(J43=2,"Baja",IF(J43=3,"Media",IF(J43=4,"Alta","Muy Alta"))))</f>
        <v>Baja</v>
      </c>
      <c r="M43" s="102">
        <v>3</v>
      </c>
      <c r="N43" s="132" t="str">
        <f t="shared" ref="N43:N45" si="157">IF(M43=1,"Leve 20%",IF(M43=2,"Menor 40%",IF(M43=3,"Moderado 60%",IF(M43=4,"Mayor 80%","Catastrofico 100%"))))</f>
        <v>Moderado 60%</v>
      </c>
      <c r="O43" s="19">
        <f t="shared" ref="O43:O45" si="158">IF(M43=2,J43+20,IF(M43=3,J43+30,IF(M43=4,J43+40,IF(M43=5,J43+50,J43+10))))</f>
        <v>32</v>
      </c>
      <c r="P43" s="86" t="str">
        <f t="shared" ref="P43:P45" si="159">IF(M43=1,Q43,IF(M43=2,R43,IF(M43=3,S43,IF(M43=4,T43,U43))))</f>
        <v>MODERADA 2:3</v>
      </c>
      <c r="Q43" s="19" t="str">
        <f t="shared" si="31"/>
        <v>ALTA 5:1</v>
      </c>
      <c r="R43" s="19" t="str">
        <f t="shared" si="22"/>
        <v>ALTA 5:2</v>
      </c>
      <c r="S43" s="23" t="str">
        <f t="shared" si="23"/>
        <v>MODERADA 2:3</v>
      </c>
      <c r="T43" s="19" t="str">
        <f t="shared" si="24"/>
        <v>ALTA 5:4</v>
      </c>
      <c r="U43" s="19" t="str">
        <f t="shared" si="25"/>
        <v>EXTREMA 5:5</v>
      </c>
      <c r="V43" s="19">
        <v>1</v>
      </c>
      <c r="W43" s="96" t="s">
        <v>442</v>
      </c>
      <c r="X43" s="103" t="s">
        <v>46</v>
      </c>
      <c r="Y43" s="96" t="s">
        <v>47</v>
      </c>
      <c r="Z43" s="145">
        <f>IF(AND(X43="Preventivo",Y43="Manual"),40%,IF(AND(X43="Preventivo",Y43="Automatico"),50%,0))</f>
        <v>0.4</v>
      </c>
      <c r="AA43" s="101" t="s">
        <v>104</v>
      </c>
      <c r="AB43" s="103" t="s">
        <v>241</v>
      </c>
      <c r="AC43" s="103" t="s">
        <v>443</v>
      </c>
      <c r="AD43" s="120">
        <f t="shared" si="146"/>
        <v>0.24</v>
      </c>
      <c r="AE43" s="84">
        <v>2</v>
      </c>
      <c r="AF43" s="146" t="s">
        <v>448</v>
      </c>
      <c r="AG43" s="99" t="s">
        <v>49</v>
      </c>
      <c r="AH43" s="99" t="s">
        <v>47</v>
      </c>
      <c r="AI43" s="147">
        <f>IF(AND(AG43="Detectivo",AH43="Manual"),30%,IF(AND(AG43="Detectivo",AH43="Automatico"),40%,0))</f>
        <v>0.3</v>
      </c>
      <c r="AJ43" s="93" t="s">
        <v>104</v>
      </c>
      <c r="AK43" s="96" t="s">
        <v>241</v>
      </c>
      <c r="AL43" s="80" t="s">
        <v>443</v>
      </c>
      <c r="AM43" s="139" cm="1">
        <f t="array" ref="AM43">IF(AND(AN43&lt;=20%,AN43&gt;1%),1,IF(AND(AN43&lt;=40%,AN43&gt;20%),2,IF(AND(AN43&lt;=80%,AN43&gt;40%),3,IF(AND(AN43&lt;=100%,AN&gt;80%),4,IF(AN43=100%,5)))))</f>
        <v>1</v>
      </c>
      <c r="AN43" s="73">
        <f t="shared" ref="AN43:AN44" si="160">AD43-(AD43*AI43)</f>
        <v>0.16799999999999998</v>
      </c>
      <c r="AO43" s="119">
        <f t="shared" ref="AO43:AO44" si="161">+M43</f>
        <v>3</v>
      </c>
      <c r="AP43" s="140" t="str">
        <f t="shared" ref="AP43:AP44" si="162">IF(AO43=1,"Leve 20%",IF(AO43=2,"Menor 40%",IF(AO43=3,"Moderado 60%",IF(AO43=4,"Mayor 80%","Catastrofico 100%"))))</f>
        <v>Moderado 60%</v>
      </c>
      <c r="AQ43" s="19">
        <f t="shared" si="147"/>
        <v>31</v>
      </c>
      <c r="AR43" s="86" t="str">
        <f t="shared" si="148"/>
        <v>MODERADA 1:3</v>
      </c>
      <c r="AS43" s="19" t="str">
        <f t="shared" si="149"/>
        <v>ALTA 5:1</v>
      </c>
      <c r="AT43" s="19" t="str">
        <f t="shared" si="150"/>
        <v>ALTA 5:2</v>
      </c>
      <c r="AU43" s="19" t="str">
        <f t="shared" si="151"/>
        <v>MODERADA 1:3</v>
      </c>
      <c r="AV43" s="19" t="str">
        <f t="shared" si="152"/>
        <v>ALTA 5:4</v>
      </c>
      <c r="AW43" s="19" t="str">
        <f t="shared" si="153"/>
        <v>EXTREMA 5:5</v>
      </c>
      <c r="AX43" s="101" t="s">
        <v>22</v>
      </c>
      <c r="AY43" s="148" t="s">
        <v>452</v>
      </c>
      <c r="AZ43" s="148" t="s">
        <v>255</v>
      </c>
      <c r="BA43" s="88">
        <v>45658</v>
      </c>
      <c r="BB43" s="88">
        <v>46022</v>
      </c>
      <c r="BC43" s="101" t="s">
        <v>453</v>
      </c>
    </row>
    <row r="44" spans="1:55" ht="102" x14ac:dyDescent="0.25">
      <c r="A44" s="142" t="s">
        <v>224</v>
      </c>
      <c r="B44" s="101" t="s">
        <v>231</v>
      </c>
      <c r="C44" s="98" t="s">
        <v>226</v>
      </c>
      <c r="D44" s="98" t="s">
        <v>436</v>
      </c>
      <c r="E44" s="143" t="s">
        <v>437</v>
      </c>
      <c r="F44" s="144" t="s">
        <v>438</v>
      </c>
      <c r="G44" s="80" t="s">
        <v>294</v>
      </c>
      <c r="H44" s="101" t="s">
        <v>484</v>
      </c>
      <c r="I44" s="101">
        <v>3</v>
      </c>
      <c r="J44" s="72">
        <f t="shared" si="154"/>
        <v>2</v>
      </c>
      <c r="K44" s="73">
        <f t="shared" si="155"/>
        <v>0.4</v>
      </c>
      <c r="L44" s="119" t="str">
        <f t="shared" si="156"/>
        <v>Baja</v>
      </c>
      <c r="M44" s="102">
        <v>3</v>
      </c>
      <c r="N44" s="132" t="str">
        <f t="shared" si="157"/>
        <v>Moderado 60%</v>
      </c>
      <c r="O44" s="19">
        <f t="shared" si="158"/>
        <v>32</v>
      </c>
      <c r="P44" s="86" t="str">
        <f t="shared" si="159"/>
        <v>MODERADA 2:3</v>
      </c>
      <c r="Q44" s="19" t="str">
        <f t="shared" si="31"/>
        <v>ALTA 5:1</v>
      </c>
      <c r="R44" s="19" t="str">
        <f t="shared" si="22"/>
        <v>ALTA 5:2</v>
      </c>
      <c r="S44" s="23" t="str">
        <f t="shared" si="23"/>
        <v>MODERADA 2:3</v>
      </c>
      <c r="T44" s="19" t="str">
        <f t="shared" si="24"/>
        <v>ALTA 5:4</v>
      </c>
      <c r="U44" s="19" t="str">
        <f t="shared" si="25"/>
        <v>EXTREMA 5:5</v>
      </c>
      <c r="V44" s="19">
        <v>1</v>
      </c>
      <c r="W44" s="96" t="s">
        <v>444</v>
      </c>
      <c r="X44" s="103" t="s">
        <v>46</v>
      </c>
      <c r="Y44" s="96" t="s">
        <v>47</v>
      </c>
      <c r="Z44" s="145">
        <f>IF(AND(X44="Preventivo",Y44="Manual"),40%,IF(AND(X44="Preventivo",Y44="Automatico"),50%,0))</f>
        <v>0.4</v>
      </c>
      <c r="AA44" s="101" t="s">
        <v>104</v>
      </c>
      <c r="AB44" s="103" t="s">
        <v>241</v>
      </c>
      <c r="AC44" s="103" t="s">
        <v>445</v>
      </c>
      <c r="AD44" s="120">
        <f t="shared" si="146"/>
        <v>0.24</v>
      </c>
      <c r="AE44" s="84">
        <v>2</v>
      </c>
      <c r="AF44" s="146" t="s">
        <v>449</v>
      </c>
      <c r="AG44" s="99" t="s">
        <v>49</v>
      </c>
      <c r="AH44" s="99" t="s">
        <v>47</v>
      </c>
      <c r="AI44" s="147">
        <f>IF(AND(AG44="Detectivo",AH44="Manual"),30%,IF(AND(AG44="Detectivo",AH44="Automatico"),40%,0))</f>
        <v>0.3</v>
      </c>
      <c r="AJ44" s="93" t="s">
        <v>104</v>
      </c>
      <c r="AK44" s="96" t="s">
        <v>241</v>
      </c>
      <c r="AL44" s="80" t="s">
        <v>450</v>
      </c>
      <c r="AM44" s="139" cm="1">
        <f t="array" ref="AM44">IF(AND(AN44&lt;=20%,AN44&gt;1%),1,IF(AND(AN44&lt;=40%,AN44&gt;20%),2,IF(AND(AN44&lt;=80%,AN44&gt;40%),3,IF(AND(AN44&lt;=100%,AN&gt;80%),4,IF(AN44=100%,5)))))</f>
        <v>1</v>
      </c>
      <c r="AN44" s="73">
        <f t="shared" si="160"/>
        <v>0.16799999999999998</v>
      </c>
      <c r="AO44" s="119">
        <f t="shared" si="161"/>
        <v>3</v>
      </c>
      <c r="AP44" s="140" t="str">
        <f t="shared" si="162"/>
        <v>Moderado 60%</v>
      </c>
      <c r="AQ44" s="19">
        <f t="shared" si="147"/>
        <v>31</v>
      </c>
      <c r="AR44" s="86" t="str">
        <f t="shared" si="148"/>
        <v>MODERADA 1:3</v>
      </c>
      <c r="AS44" s="19" t="str">
        <f t="shared" si="149"/>
        <v>ALTA 5:1</v>
      </c>
      <c r="AT44" s="19" t="str">
        <f t="shared" si="150"/>
        <v>ALTA 5:2</v>
      </c>
      <c r="AU44" s="19" t="str">
        <f t="shared" si="151"/>
        <v>MODERADA 1:3</v>
      </c>
      <c r="AV44" s="19" t="str">
        <f t="shared" si="152"/>
        <v>ALTA 5:4</v>
      </c>
      <c r="AW44" s="19" t="str">
        <f t="shared" si="153"/>
        <v>EXTREMA 5:5</v>
      </c>
      <c r="AX44" s="101" t="s">
        <v>22</v>
      </c>
      <c r="AY44" s="148" t="s">
        <v>454</v>
      </c>
      <c r="AZ44" s="148" t="s">
        <v>255</v>
      </c>
      <c r="BA44" s="88">
        <v>45658</v>
      </c>
      <c r="BB44" s="88">
        <v>46022</v>
      </c>
      <c r="BC44" s="101" t="s">
        <v>455</v>
      </c>
    </row>
    <row r="45" spans="1:55" ht="63.75" x14ac:dyDescent="0.25">
      <c r="A45" s="142" t="s">
        <v>224</v>
      </c>
      <c r="B45" s="101" t="s">
        <v>231</v>
      </c>
      <c r="C45" s="98" t="s">
        <v>226</v>
      </c>
      <c r="D45" s="144" t="s">
        <v>439</v>
      </c>
      <c r="E45" s="143" t="s">
        <v>440</v>
      </c>
      <c r="F45" s="98" t="s">
        <v>441</v>
      </c>
      <c r="G45" s="80" t="s">
        <v>294</v>
      </c>
      <c r="H45" s="101" t="s">
        <v>484</v>
      </c>
      <c r="I45" s="101">
        <v>3</v>
      </c>
      <c r="J45" s="72">
        <f t="shared" si="154"/>
        <v>2</v>
      </c>
      <c r="K45" s="73">
        <f t="shared" si="155"/>
        <v>0.4</v>
      </c>
      <c r="L45" s="119" t="str">
        <f t="shared" si="156"/>
        <v>Baja</v>
      </c>
      <c r="M45" s="102">
        <v>3</v>
      </c>
      <c r="N45" s="132" t="str">
        <f t="shared" si="157"/>
        <v>Moderado 60%</v>
      </c>
      <c r="O45" s="19">
        <f t="shared" si="158"/>
        <v>32</v>
      </c>
      <c r="P45" s="86" t="str">
        <f t="shared" si="159"/>
        <v>MODERADA 2:3</v>
      </c>
      <c r="Q45" s="19" t="str">
        <f t="shared" si="31"/>
        <v>ALTA 5:1</v>
      </c>
      <c r="R45" s="19" t="str">
        <f t="shared" si="22"/>
        <v>ALTA 5:2</v>
      </c>
      <c r="S45" s="23" t="str">
        <f t="shared" si="23"/>
        <v>MODERADA 2:3</v>
      </c>
      <c r="T45" s="19" t="str">
        <f t="shared" si="24"/>
        <v>ALTA 5:4</v>
      </c>
      <c r="U45" s="19" t="str">
        <f t="shared" si="25"/>
        <v>EXTREMA 5:5</v>
      </c>
      <c r="V45" s="19">
        <v>1</v>
      </c>
      <c r="W45" s="96" t="s">
        <v>446</v>
      </c>
      <c r="X45" s="103" t="s">
        <v>46</v>
      </c>
      <c r="Y45" s="96" t="s">
        <v>47</v>
      </c>
      <c r="Z45" s="145">
        <f>IF(AND(X45="Preventivo",Y45="Manual"),40%,IF(AND(X45="Preventivo",Y45="Automatico"),50%,0))</f>
        <v>0.4</v>
      </c>
      <c r="AA45" s="101" t="s">
        <v>104</v>
      </c>
      <c r="AB45" s="103" t="s">
        <v>241</v>
      </c>
      <c r="AC45" s="103" t="s">
        <v>447</v>
      </c>
      <c r="AD45" s="120">
        <f t="shared" si="146"/>
        <v>0.24</v>
      </c>
      <c r="AE45" s="84">
        <v>2</v>
      </c>
      <c r="AF45" s="146" t="s">
        <v>451</v>
      </c>
      <c r="AG45" s="99" t="s">
        <v>49</v>
      </c>
      <c r="AH45" s="99" t="s">
        <v>47</v>
      </c>
      <c r="AI45" s="147">
        <f>IF(AND(AG45="Detectivo",AH45="Manual"),30%,IF(AND(AG45="Detectivo",AH45="Automatico"),40%,0))</f>
        <v>0.3</v>
      </c>
      <c r="AJ45" s="93" t="s">
        <v>104</v>
      </c>
      <c r="AK45" s="96" t="s">
        <v>241</v>
      </c>
      <c r="AL45" s="80" t="s">
        <v>242</v>
      </c>
      <c r="AM45" s="139" cm="1">
        <f t="array" ref="AM45">IF(AND(AN45&lt;=20%,AN45&gt;1%),1,IF(AND(AN45&lt;=40%,AN45&gt;20%),2,IF(AND(AN45&lt;=80%,AN45&gt;40%),3,IF(AND(AN45&lt;=100%,AN&gt;80%),4,IF(AN45=100%,5)))))</f>
        <v>1</v>
      </c>
      <c r="AN45" s="73">
        <f t="shared" ref="AN45" si="163">AD45-(AD45*AI45)</f>
        <v>0.16799999999999998</v>
      </c>
      <c r="AO45" s="119">
        <f t="shared" ref="AO45" si="164">+M45</f>
        <v>3</v>
      </c>
      <c r="AP45" s="140" t="str">
        <f t="shared" ref="AP45" si="165">IF(AO45=1,"Leve 20%",IF(AO45=2,"Menor 40%",IF(AO45=3,"Moderado 60%",IF(AO45=4,"Mayor 80%","Catastrofico 100%"))))</f>
        <v>Moderado 60%</v>
      </c>
      <c r="AQ45" s="19">
        <f t="shared" ref="AQ45" si="166">IF(AO45=2,AM45+20,IF(AO45=3,AM45+30,IF(AO45=4,AM45+40,IF(AO45=5,AM45+50,AM45+10))))</f>
        <v>31</v>
      </c>
      <c r="AR45" s="86" t="str">
        <f t="shared" ref="AR45" si="167">IF(AO45=1,AS45,IF(AO45=2,AT45,IF(AO45=3,AU45,IF(AO45=4,AV45,AW45))))</f>
        <v>MODERADA 1:3</v>
      </c>
      <c r="AS45" s="19" t="str">
        <f t="shared" si="149"/>
        <v>ALTA 5:1</v>
      </c>
      <c r="AT45" s="19" t="str">
        <f t="shared" si="150"/>
        <v>ALTA 5:2</v>
      </c>
      <c r="AU45" s="19" t="str">
        <f t="shared" si="151"/>
        <v>MODERADA 1:3</v>
      </c>
      <c r="AV45" s="19" t="str">
        <f t="shared" si="152"/>
        <v>ALTA 5:4</v>
      </c>
      <c r="AW45" s="19" t="str">
        <f t="shared" si="153"/>
        <v>EXTREMA 5:5</v>
      </c>
      <c r="AX45" s="101" t="s">
        <v>22</v>
      </c>
      <c r="AY45" s="148" t="s">
        <v>456</v>
      </c>
      <c r="AZ45" s="148" t="s">
        <v>255</v>
      </c>
      <c r="BA45" s="88">
        <v>45658</v>
      </c>
      <c r="BB45" s="88">
        <v>46022</v>
      </c>
      <c r="BC45" s="101" t="s">
        <v>457</v>
      </c>
    </row>
    <row r="46" spans="1:55" x14ac:dyDescent="0.25">
      <c r="O46" s="19">
        <f t="shared" si="3"/>
        <v>10</v>
      </c>
      <c r="Q46" s="19" t="str">
        <f t="shared" si="31"/>
        <v>ALTA 5:1</v>
      </c>
      <c r="R46" s="19" t="str">
        <f t="shared" si="22"/>
        <v>ALTA 5:2</v>
      </c>
      <c r="S46" s="23" t="str">
        <f t="shared" si="23"/>
        <v>ALTA 5:3</v>
      </c>
      <c r="T46" s="19" t="str">
        <f t="shared" si="24"/>
        <v>ALTA 5:4</v>
      </c>
      <c r="U46" s="19" t="str">
        <f t="shared" si="25"/>
        <v>EXTREMA 5:5</v>
      </c>
    </row>
    <row r="47" spans="1:55" x14ac:dyDescent="0.25">
      <c r="O47" s="19">
        <f t="shared" si="3"/>
        <v>10</v>
      </c>
      <c r="Q47" s="19" t="str">
        <f t="shared" si="31"/>
        <v>ALTA 5:1</v>
      </c>
      <c r="R47" s="19" t="str">
        <f t="shared" si="22"/>
        <v>ALTA 5:2</v>
      </c>
      <c r="S47" s="23" t="str">
        <f t="shared" si="23"/>
        <v>ALTA 5:3</v>
      </c>
      <c r="T47" s="19" t="str">
        <f t="shared" si="24"/>
        <v>ALTA 5:4</v>
      </c>
      <c r="U47" s="19" t="str">
        <f t="shared" si="25"/>
        <v>EXTREMA 5:5</v>
      </c>
    </row>
    <row r="48" spans="1:55" x14ac:dyDescent="0.25">
      <c r="O48" s="19">
        <f t="shared" si="3"/>
        <v>10</v>
      </c>
      <c r="Q48" s="19" t="str">
        <f t="shared" si="31"/>
        <v>ALTA 5:1</v>
      </c>
      <c r="R48" s="19" t="str">
        <f t="shared" si="22"/>
        <v>ALTA 5:2</v>
      </c>
      <c r="S48" s="23" t="str">
        <f t="shared" si="23"/>
        <v>ALTA 5:3</v>
      </c>
      <c r="T48" s="19" t="str">
        <f t="shared" si="24"/>
        <v>ALTA 5:4</v>
      </c>
      <c r="U48" s="19" t="str">
        <f t="shared" si="25"/>
        <v>EXTREMA 5:5</v>
      </c>
    </row>
    <row r="49" spans="15:21" x14ac:dyDescent="0.25">
      <c r="O49" s="19">
        <f t="shared" si="3"/>
        <v>10</v>
      </c>
      <c r="Q49" s="19" t="str">
        <f t="shared" si="31"/>
        <v>ALTA 5:1</v>
      </c>
      <c r="R49" s="19" t="str">
        <f t="shared" si="22"/>
        <v>ALTA 5:2</v>
      </c>
      <c r="S49" s="23" t="str">
        <f t="shared" si="23"/>
        <v>ALTA 5:3</v>
      </c>
      <c r="T49" s="19" t="str">
        <f t="shared" si="24"/>
        <v>ALTA 5:4</v>
      </c>
      <c r="U49" s="19" t="str">
        <f t="shared" si="25"/>
        <v>EXTREMA 5:5</v>
      </c>
    </row>
    <row r="50" spans="15:21" x14ac:dyDescent="0.25">
      <c r="O50" s="19">
        <f t="shared" si="3"/>
        <v>10</v>
      </c>
      <c r="Q50" s="19" t="str">
        <f t="shared" si="31"/>
        <v>ALTA 5:1</v>
      </c>
      <c r="R50" s="19" t="str">
        <f t="shared" si="22"/>
        <v>ALTA 5:2</v>
      </c>
      <c r="S50" s="23" t="str">
        <f t="shared" si="23"/>
        <v>ALTA 5:3</v>
      </c>
      <c r="T50" s="19" t="str">
        <f t="shared" si="24"/>
        <v>ALTA 5:4</v>
      </c>
      <c r="U50" s="19" t="str">
        <f t="shared" si="25"/>
        <v>EXTREMA 5:5</v>
      </c>
    </row>
    <row r="51" spans="15:21" x14ac:dyDescent="0.25">
      <c r="O51" s="19">
        <f t="shared" si="3"/>
        <v>10</v>
      </c>
      <c r="Q51" s="19" t="str">
        <f t="shared" si="31"/>
        <v>ALTA 5:1</v>
      </c>
      <c r="R51" s="19" t="str">
        <f t="shared" si="22"/>
        <v>ALTA 5:2</v>
      </c>
      <c r="S51" s="23" t="str">
        <f t="shared" si="23"/>
        <v>ALTA 5:3</v>
      </c>
      <c r="T51" s="19" t="str">
        <f t="shared" si="24"/>
        <v>ALTA 5:4</v>
      </c>
      <c r="U51" s="19" t="str">
        <f t="shared" si="25"/>
        <v>EXTREMA 5:5</v>
      </c>
    </row>
    <row r="52" spans="15:21" x14ac:dyDescent="0.25">
      <c r="O52" s="19">
        <f t="shared" si="3"/>
        <v>10</v>
      </c>
      <c r="Q52" s="19" t="str">
        <f t="shared" si="31"/>
        <v>ALTA 5:1</v>
      </c>
      <c r="R52" s="19" t="str">
        <f t="shared" si="22"/>
        <v>ALTA 5:2</v>
      </c>
      <c r="S52" s="23" t="str">
        <f t="shared" si="23"/>
        <v>ALTA 5:3</v>
      </c>
      <c r="T52" s="19" t="str">
        <f t="shared" si="24"/>
        <v>ALTA 5:4</v>
      </c>
      <c r="U52" s="19" t="str">
        <f t="shared" si="25"/>
        <v>EXTREMA 5:5</v>
      </c>
    </row>
    <row r="53" spans="15:21" x14ac:dyDescent="0.25">
      <c r="O53" s="19">
        <f t="shared" si="3"/>
        <v>10</v>
      </c>
      <c r="Q53" s="19" t="str">
        <f t="shared" si="31"/>
        <v>ALTA 5:1</v>
      </c>
      <c r="R53" s="19" t="str">
        <f t="shared" si="22"/>
        <v>ALTA 5:2</v>
      </c>
      <c r="S53" s="23" t="str">
        <f t="shared" si="23"/>
        <v>ALTA 5:3</v>
      </c>
      <c r="T53" s="19" t="str">
        <f t="shared" si="24"/>
        <v>ALTA 5:4</v>
      </c>
      <c r="U53" s="19" t="str">
        <f t="shared" si="25"/>
        <v>EXTREMA 5:5</v>
      </c>
    </row>
    <row r="54" spans="15:21" x14ac:dyDescent="0.25">
      <c r="O54" s="19">
        <f t="shared" si="3"/>
        <v>10</v>
      </c>
      <c r="Q54" s="19" t="str">
        <f t="shared" si="31"/>
        <v>ALTA 5:1</v>
      </c>
      <c r="R54" s="19" t="str">
        <f t="shared" si="22"/>
        <v>ALTA 5:2</v>
      </c>
      <c r="S54" s="23" t="str">
        <f t="shared" si="23"/>
        <v>ALTA 5:3</v>
      </c>
      <c r="T54" s="19" t="str">
        <f t="shared" si="24"/>
        <v>ALTA 5:4</v>
      </c>
      <c r="U54" s="19" t="str">
        <f t="shared" si="25"/>
        <v>EXTREMA 5:5</v>
      </c>
    </row>
    <row r="55" spans="15:21" x14ac:dyDescent="0.25">
      <c r="O55" s="19">
        <f t="shared" si="3"/>
        <v>10</v>
      </c>
      <c r="Q55" s="19" t="str">
        <f t="shared" si="31"/>
        <v>ALTA 5:1</v>
      </c>
      <c r="R55" s="19" t="str">
        <f t="shared" si="22"/>
        <v>ALTA 5:2</v>
      </c>
      <c r="S55" s="23" t="str">
        <f t="shared" si="23"/>
        <v>ALTA 5:3</v>
      </c>
      <c r="T55" s="19" t="str">
        <f t="shared" si="24"/>
        <v>ALTA 5:4</v>
      </c>
      <c r="U55" s="19" t="str">
        <f t="shared" si="25"/>
        <v>EXTREMA 5:5</v>
      </c>
    </row>
    <row r="56" spans="15:21" x14ac:dyDescent="0.25">
      <c r="O56" s="19">
        <f t="shared" si="3"/>
        <v>10</v>
      </c>
      <c r="Q56" s="19" t="str">
        <f t="shared" si="31"/>
        <v>ALTA 5:1</v>
      </c>
      <c r="R56" s="19" t="str">
        <f t="shared" si="22"/>
        <v>ALTA 5:2</v>
      </c>
      <c r="S56" s="23" t="str">
        <f t="shared" si="23"/>
        <v>ALTA 5:3</v>
      </c>
      <c r="T56" s="19" t="str">
        <f t="shared" si="24"/>
        <v>ALTA 5:4</v>
      </c>
      <c r="U56" s="19" t="str">
        <f t="shared" si="25"/>
        <v>EXTREMA 5:5</v>
      </c>
    </row>
    <row r="57" spans="15:21" x14ac:dyDescent="0.25">
      <c r="O57" s="19">
        <f t="shared" si="3"/>
        <v>10</v>
      </c>
      <c r="Q57" s="19" t="str">
        <f t="shared" si="31"/>
        <v>ALTA 5:1</v>
      </c>
      <c r="R57" s="19" t="str">
        <f t="shared" si="22"/>
        <v>ALTA 5:2</v>
      </c>
      <c r="S57" s="23" t="str">
        <f t="shared" si="23"/>
        <v>ALTA 5:3</v>
      </c>
      <c r="T57" s="19" t="str">
        <f t="shared" si="24"/>
        <v>ALTA 5:4</v>
      </c>
      <c r="U57" s="19" t="str">
        <f t="shared" si="25"/>
        <v>EXTREMA 5:5</v>
      </c>
    </row>
  </sheetData>
  <autoFilter ref="A8:BC57" xr:uid="{5E57D72E-3C27-4BDD-9884-60EE78A57DB6}">
    <filterColumn colId="21" showButton="0"/>
    <filterColumn colId="22" showButton="0"/>
    <filterColumn colId="23" showButton="0"/>
    <filterColumn colId="24" showButton="0"/>
    <filterColumn colId="25" showButton="0"/>
    <filterColumn colId="26" showButton="0"/>
    <filterColumn colId="27"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40" showButton="0"/>
    <filterColumn colId="50" showButton="0"/>
    <filterColumn colId="51" showButton="0"/>
    <filterColumn colId="52" showButton="0"/>
    <filterColumn colId="53" showButton="0"/>
  </autoFilter>
  <mergeCells count="17">
    <mergeCell ref="A1:B4"/>
    <mergeCell ref="C1:D4"/>
    <mergeCell ref="J9:L9"/>
    <mergeCell ref="AO8:AP9"/>
    <mergeCell ref="AM8:AN9"/>
    <mergeCell ref="M9:N9"/>
    <mergeCell ref="AR8:AR9"/>
    <mergeCell ref="AX8:AX9"/>
    <mergeCell ref="AY8:BC8"/>
    <mergeCell ref="Q8:Q9"/>
    <mergeCell ref="R8:R9"/>
    <mergeCell ref="S8:S9"/>
    <mergeCell ref="T8:T9"/>
    <mergeCell ref="AE8:AL8"/>
    <mergeCell ref="V8:AC8"/>
    <mergeCell ref="U8:U9"/>
    <mergeCell ref="AD8:AD9"/>
  </mergeCells>
  <conditionalFormatting sqref="B10">
    <cfRule type="expression" dxfId="351" priority="902">
      <formula>ISERROR(B10)</formula>
    </cfRule>
  </conditionalFormatting>
  <conditionalFormatting sqref="B12:B16">
    <cfRule type="expression" dxfId="350" priority="477">
      <formula>ISERROR(B12)</formula>
    </cfRule>
  </conditionalFormatting>
  <conditionalFormatting sqref="B19:B22">
    <cfRule type="expression" dxfId="349" priority="443">
      <formula>ISERROR(B19)</formula>
    </cfRule>
  </conditionalFormatting>
  <conditionalFormatting sqref="B26:B28">
    <cfRule type="expression" dxfId="348" priority="107">
      <formula>ISERROR(B26)</formula>
    </cfRule>
  </conditionalFormatting>
  <conditionalFormatting sqref="B31:B32">
    <cfRule type="expression" dxfId="347" priority="224">
      <formula>ISERROR(B31)</formula>
    </cfRule>
  </conditionalFormatting>
  <conditionalFormatting sqref="B34:B37">
    <cfRule type="expression" dxfId="346" priority="168">
      <formula>ISERROR(B34)</formula>
    </cfRule>
  </conditionalFormatting>
  <conditionalFormatting sqref="B40:B42">
    <cfRule type="expression" dxfId="345" priority="61">
      <formula>ISERROR(B40)</formula>
    </cfRule>
  </conditionalFormatting>
  <conditionalFormatting sqref="D27:E27 G27 D28:G28">
    <cfRule type="expression" dxfId="344" priority="105">
      <formula>ISERROR(D27)</formula>
    </cfRule>
  </conditionalFormatting>
  <conditionalFormatting sqref="D18:F18 D19:G20 I42">
    <cfRule type="cellIs" dxfId="343" priority="408" operator="equal">
      <formula>0</formula>
    </cfRule>
  </conditionalFormatting>
  <conditionalFormatting sqref="D24:F25">
    <cfRule type="cellIs" dxfId="342" priority="291" operator="equal">
      <formula>0</formula>
    </cfRule>
  </conditionalFormatting>
  <conditionalFormatting sqref="D34:F35">
    <cfRule type="cellIs" dxfId="341" priority="185" operator="equal">
      <formula>0</formula>
    </cfRule>
  </conditionalFormatting>
  <conditionalFormatting sqref="D40:F42">
    <cfRule type="cellIs" dxfId="340" priority="6" operator="equal">
      <formula>0</formula>
    </cfRule>
  </conditionalFormatting>
  <conditionalFormatting sqref="D10:G10 J10:K10 AY10 J40:K45">
    <cfRule type="cellIs" dxfId="339" priority="901" operator="equal">
      <formula>0</formula>
    </cfRule>
  </conditionalFormatting>
  <conditionalFormatting sqref="D12:G16 J15:K16 M15:M16">
    <cfRule type="cellIs" dxfId="338" priority="458" operator="equal">
      <formula>0</formula>
    </cfRule>
  </conditionalFormatting>
  <conditionalFormatting sqref="D22:G23">
    <cfRule type="cellIs" dxfId="337" priority="311" operator="equal">
      <formula>0</formula>
    </cfRule>
  </conditionalFormatting>
  <conditionalFormatting sqref="D26:G26">
    <cfRule type="cellIs" dxfId="336" priority="106" operator="equal">
      <formula>0</formula>
    </cfRule>
  </conditionalFormatting>
  <conditionalFormatting sqref="E17">
    <cfRule type="cellIs" dxfId="335" priority="409" operator="equal">
      <formula>0</formula>
    </cfRule>
  </conditionalFormatting>
  <conditionalFormatting sqref="E21">
    <cfRule type="cellIs" dxfId="334" priority="410" operator="equal">
      <formula>0</formula>
    </cfRule>
  </conditionalFormatting>
  <conditionalFormatting sqref="E43:E45">
    <cfRule type="cellIs" dxfId="333" priority="28" operator="equal">
      <formula>0</formula>
    </cfRule>
  </conditionalFormatting>
  <conditionalFormatting sqref="F27">
    <cfRule type="cellIs" dxfId="332" priority="86" operator="equal">
      <formula>0</formula>
    </cfRule>
  </conditionalFormatting>
  <conditionalFormatting sqref="F29:F30">
    <cfRule type="cellIs" dxfId="331" priority="225" operator="equal">
      <formula>0</formula>
    </cfRule>
  </conditionalFormatting>
  <conditionalFormatting sqref="F44 D45">
    <cfRule type="cellIs" dxfId="330" priority="29" operator="equal">
      <formula>0</formula>
    </cfRule>
  </conditionalFormatting>
  <conditionalFormatting sqref="J23:K25 M23:M25">
    <cfRule type="cellIs" dxfId="329" priority="310" operator="equal">
      <formula>0</formula>
    </cfRule>
  </conditionalFormatting>
  <conditionalFormatting sqref="K11:L11">
    <cfRule type="cellIs" dxfId="328" priority="598" operator="equal">
      <formula>"IMPROBABLE"</formula>
    </cfRule>
    <cfRule type="cellIs" dxfId="327" priority="601" operator="equal">
      <formula>"CASI SEGURO"</formula>
    </cfRule>
    <cfRule type="cellIs" dxfId="326" priority="600" operator="equal">
      <formula>"PROBABLE"</formula>
    </cfRule>
    <cfRule type="cellIs" dxfId="325" priority="597" operator="equal">
      <formula>"RARA VEZ"</formula>
    </cfRule>
    <cfRule type="cellIs" dxfId="324" priority="599" operator="equal">
      <formula>"POSIBLE"</formula>
    </cfRule>
  </conditionalFormatting>
  <conditionalFormatting sqref="L10">
    <cfRule type="cellIs" dxfId="323" priority="776" operator="equal">
      <formula>"RARA VEZ"</formula>
    </cfRule>
    <cfRule type="cellIs" dxfId="322" priority="780" operator="equal">
      <formula>"CASI SEGURO"</formula>
    </cfRule>
    <cfRule type="cellIs" dxfId="321" priority="779" operator="equal">
      <formula>"PROBABLE"</formula>
    </cfRule>
    <cfRule type="cellIs" dxfId="320" priority="778" operator="equal">
      <formula>"POSIBLE"</formula>
    </cfRule>
    <cfRule type="cellIs" dxfId="319" priority="777" operator="equal">
      <formula>"IMPROBABLE"</formula>
    </cfRule>
  </conditionalFormatting>
  <conditionalFormatting sqref="L12:L28">
    <cfRule type="cellIs" dxfId="318" priority="100" operator="equal">
      <formula>"RARA VEZ"</formula>
    </cfRule>
    <cfRule type="cellIs" dxfId="317" priority="101" operator="equal">
      <formula>"IMPROBABLE"</formula>
    </cfRule>
    <cfRule type="cellIs" dxfId="316" priority="102" operator="equal">
      <formula>"POSIBLE"</formula>
    </cfRule>
    <cfRule type="cellIs" dxfId="315" priority="104" operator="equal">
      <formula>"CASI SEGURO"</formula>
    </cfRule>
    <cfRule type="cellIs" dxfId="314" priority="103" operator="equal">
      <formula>"PROBABLE"</formula>
    </cfRule>
  </conditionalFormatting>
  <conditionalFormatting sqref="L33:L45">
    <cfRule type="cellIs" dxfId="313" priority="137" operator="equal">
      <formula>"POSIBLE"</formula>
    </cfRule>
    <cfRule type="cellIs" dxfId="312" priority="135" operator="equal">
      <formula>"RARA VEZ"</formula>
    </cfRule>
    <cfRule type="cellIs" dxfId="311" priority="136" operator="equal">
      <formula>"IMPROBABLE"</formula>
    </cfRule>
    <cfRule type="cellIs" dxfId="310" priority="138" operator="equal">
      <formula>"PROBABLE"</formula>
    </cfRule>
    <cfRule type="cellIs" dxfId="309" priority="139" operator="equal">
      <formula>"CASI SEGURO"</formula>
    </cfRule>
  </conditionalFormatting>
  <conditionalFormatting sqref="N15:N20 O15:O41 O43:O57">
    <cfRule type="containsText" dxfId="308" priority="418" stopIfTrue="1" operator="containsText" text="MEDIO">
      <formula>NOT(ISERROR(SEARCH("MEDIO",N15)))</formula>
    </cfRule>
    <cfRule type="containsText" dxfId="307" priority="423" stopIfTrue="1" operator="containsText" text="BAJA">
      <formula>NOT(ISERROR(SEARCH("BAJA",N15)))</formula>
    </cfRule>
    <cfRule type="containsText" dxfId="306" priority="422" stopIfTrue="1" operator="containsText" text="MEDIA">
      <formula>NOT(ISERROR(SEARCH("MEDIA",N15)))</formula>
    </cfRule>
    <cfRule type="containsText" dxfId="305" priority="420" stopIfTrue="1" operator="containsText" text="BAJO">
      <formula>NOT(ISERROR(SEARCH("BAJO",N15)))</formula>
    </cfRule>
    <cfRule type="containsText" dxfId="304" priority="419" stopIfTrue="1" operator="containsText" text="MEDIO">
      <formula>NOT(ISERROR(SEARCH("MEDIO",N15)))</formula>
    </cfRule>
    <cfRule type="containsText" dxfId="303" priority="417" stopIfTrue="1" operator="containsText" text="ALTO">
      <formula>NOT(ISERROR(SEARCH("ALTO",N15)))</formula>
    </cfRule>
    <cfRule type="containsText" dxfId="302" priority="421" stopIfTrue="1" operator="containsText" text="ALTA">
      <formula>NOT(ISERROR(SEARCH("ALTA",N15)))</formula>
    </cfRule>
    <cfRule type="cellIs" dxfId="301" priority="415" operator="equal">
      <formula>"CATASTRÓFICO"</formula>
    </cfRule>
    <cfRule type="cellIs" dxfId="300" priority="414" operator="equal">
      <formula>"MAYOR"</formula>
    </cfRule>
    <cfRule type="cellIs" dxfId="299" priority="413" operator="equal">
      <formula>"MODERADO"</formula>
    </cfRule>
    <cfRule type="cellIs" dxfId="298" priority="412" operator="equal">
      <formula>"MENOR"</formula>
    </cfRule>
    <cfRule type="cellIs" dxfId="297" priority="411" operator="equal">
      <formula>"INSIGNIFICANTE"</formula>
    </cfRule>
    <cfRule type="containsText" dxfId="296" priority="416" stopIfTrue="1" operator="containsText" text="ALTO">
      <formula>NOT(ISERROR(SEARCH("ALTO",N15)))</formula>
    </cfRule>
  </conditionalFormatting>
  <conditionalFormatting sqref="N22:N28">
    <cfRule type="cellIs" dxfId="295" priority="90" operator="equal">
      <formula>"MAYOR"</formula>
    </cfRule>
    <cfRule type="cellIs" dxfId="294" priority="91" operator="equal">
      <formula>"CATASTRÓFICO"</formula>
    </cfRule>
    <cfRule type="containsText" dxfId="293" priority="92" stopIfTrue="1" operator="containsText" text="ALTO">
      <formula>NOT(ISERROR(SEARCH("ALTO",N22)))</formula>
    </cfRule>
    <cfRule type="containsText" dxfId="292" priority="93" stopIfTrue="1" operator="containsText" text="ALTO">
      <formula>NOT(ISERROR(SEARCH("ALTO",N22)))</formula>
    </cfRule>
    <cfRule type="containsText" dxfId="291" priority="94" stopIfTrue="1" operator="containsText" text="MEDIO">
      <formula>NOT(ISERROR(SEARCH("MEDIO",N22)))</formula>
    </cfRule>
    <cfRule type="containsText" dxfId="290" priority="95" stopIfTrue="1" operator="containsText" text="MEDIO">
      <formula>NOT(ISERROR(SEARCH("MEDIO",N22)))</formula>
    </cfRule>
    <cfRule type="containsText" dxfId="289" priority="96" stopIfTrue="1" operator="containsText" text="BAJO">
      <formula>NOT(ISERROR(SEARCH("BAJO",N22)))</formula>
    </cfRule>
    <cfRule type="containsText" dxfId="288" priority="97" stopIfTrue="1" operator="containsText" text="ALTA">
      <formula>NOT(ISERROR(SEARCH("ALTA",N22)))</formula>
    </cfRule>
    <cfRule type="containsText" dxfId="287" priority="98" stopIfTrue="1" operator="containsText" text="MEDIA">
      <formula>NOT(ISERROR(SEARCH("MEDIA",N22)))</formula>
    </cfRule>
    <cfRule type="containsText" dxfId="286" priority="99" stopIfTrue="1" operator="containsText" text="BAJA">
      <formula>NOT(ISERROR(SEARCH("BAJA",N22)))</formula>
    </cfRule>
    <cfRule type="cellIs" dxfId="285" priority="89" operator="equal">
      <formula>"MODERADO"</formula>
    </cfRule>
    <cfRule type="cellIs" dxfId="284" priority="87" operator="equal">
      <formula>"INSIGNIFICANTE"</formula>
    </cfRule>
    <cfRule type="cellIs" dxfId="283" priority="88" operator="equal">
      <formula>"MENOR"</formula>
    </cfRule>
  </conditionalFormatting>
  <conditionalFormatting sqref="N33:N41 N43:N45">
    <cfRule type="cellIs" dxfId="282" priority="124" operator="equal">
      <formula>"MODERADO"</formula>
    </cfRule>
    <cfRule type="cellIs" dxfId="281" priority="125" operator="equal">
      <formula>"MAYOR"</formula>
    </cfRule>
    <cfRule type="cellIs" dxfId="280" priority="126" operator="equal">
      <formula>"CATASTRÓFICO"</formula>
    </cfRule>
    <cfRule type="containsText" dxfId="279" priority="127" stopIfTrue="1" operator="containsText" text="ALTO">
      <formula>NOT(ISERROR(SEARCH("ALTO",N33)))</formula>
    </cfRule>
    <cfRule type="containsText" dxfId="278" priority="132" stopIfTrue="1" operator="containsText" text="ALTA">
      <formula>NOT(ISERROR(SEARCH("ALTA",N33)))</formula>
    </cfRule>
    <cfRule type="containsText" dxfId="277" priority="134" stopIfTrue="1" operator="containsText" text="BAJA">
      <formula>NOT(ISERROR(SEARCH("BAJA",N33)))</formula>
    </cfRule>
    <cfRule type="containsText" dxfId="276" priority="133" stopIfTrue="1" operator="containsText" text="MEDIA">
      <formula>NOT(ISERROR(SEARCH("MEDIA",N33)))</formula>
    </cfRule>
    <cfRule type="containsText" dxfId="275" priority="128" stopIfTrue="1" operator="containsText" text="ALTO">
      <formula>NOT(ISERROR(SEARCH("ALTO",N33)))</formula>
    </cfRule>
    <cfRule type="containsText" dxfId="274" priority="129" stopIfTrue="1" operator="containsText" text="MEDIO">
      <formula>NOT(ISERROR(SEARCH("MEDIO",N33)))</formula>
    </cfRule>
    <cfRule type="containsText" dxfId="273" priority="130" stopIfTrue="1" operator="containsText" text="MEDIO">
      <formula>NOT(ISERROR(SEARCH("MEDIO",N33)))</formula>
    </cfRule>
    <cfRule type="containsText" dxfId="272" priority="131" stopIfTrue="1" operator="containsText" text="BAJO">
      <formula>NOT(ISERROR(SEARCH("BAJO",N33)))</formula>
    </cfRule>
    <cfRule type="cellIs" dxfId="271" priority="122" operator="equal">
      <formula>"INSIGNIFICANTE"</formula>
    </cfRule>
    <cfRule type="cellIs" dxfId="270" priority="123" operator="equal">
      <formula>"MENOR"</formula>
    </cfRule>
  </conditionalFormatting>
  <conditionalFormatting sqref="N10:O14 N42:O42">
    <cfRule type="cellIs" dxfId="269" priority="566" operator="equal">
      <formula>"MODERADO"</formula>
    </cfRule>
    <cfRule type="cellIs" dxfId="268" priority="565" operator="equal">
      <formula>"MENOR"</formula>
    </cfRule>
    <cfRule type="cellIs" dxfId="267" priority="564" operator="equal">
      <formula>"INSIGNIFICANTE"</formula>
    </cfRule>
    <cfRule type="cellIs" dxfId="266" priority="568" operator="equal">
      <formula>"CATASTRÓFICO"</formula>
    </cfRule>
    <cfRule type="containsText" dxfId="265" priority="573" stopIfTrue="1" operator="containsText" text="BAJO">
      <formula>NOT(ISERROR(SEARCH("BAJO",N10)))</formula>
    </cfRule>
    <cfRule type="containsText" dxfId="264" priority="572" stopIfTrue="1" operator="containsText" text="MEDIO">
      <formula>NOT(ISERROR(SEARCH("MEDIO",N10)))</formula>
    </cfRule>
    <cfRule type="containsText" dxfId="263" priority="569" stopIfTrue="1" operator="containsText" text="ALTO">
      <formula>NOT(ISERROR(SEARCH("ALTO",N10)))</formula>
    </cfRule>
    <cfRule type="containsText" dxfId="262" priority="570" stopIfTrue="1" operator="containsText" text="ALTO">
      <formula>NOT(ISERROR(SEARCH("ALTO",N10)))</formula>
    </cfRule>
    <cfRule type="containsText" dxfId="261" priority="571" stopIfTrue="1" operator="containsText" text="MEDIO">
      <formula>NOT(ISERROR(SEARCH("MEDIO",N10)))</formula>
    </cfRule>
    <cfRule type="containsText" dxfId="260" priority="574" stopIfTrue="1" operator="containsText" text="ALTA">
      <formula>NOT(ISERROR(SEARCH("ALTA",N10)))</formula>
    </cfRule>
    <cfRule type="containsText" dxfId="259" priority="575" stopIfTrue="1" operator="containsText" text="MEDIA">
      <formula>NOT(ISERROR(SEARCH("MEDIA",N10)))</formula>
    </cfRule>
    <cfRule type="containsText" dxfId="258" priority="576" stopIfTrue="1" operator="containsText" text="BAJA">
      <formula>NOT(ISERROR(SEARCH("BAJA",N10)))</formula>
    </cfRule>
    <cfRule type="cellIs" dxfId="257" priority="567" operator="equal">
      <formula>"MAYOR"</formula>
    </cfRule>
  </conditionalFormatting>
  <conditionalFormatting sqref="P10:P45">
    <cfRule type="cellIs" dxfId="256" priority="494" operator="equal">
      <formula>"MODERADA 2:3"</formula>
    </cfRule>
    <cfRule type="cellIs" dxfId="255" priority="493" operator="equal">
      <formula>"ALTA 5:1"</formula>
    </cfRule>
    <cfRule type="cellIs" dxfId="254" priority="492" operator="equal">
      <formula>"ALTA 5:3"</formula>
    </cfRule>
    <cfRule type="cellIs" dxfId="253" priority="491" operator="equal">
      <formula>"ALTA 5:2"</formula>
    </cfRule>
    <cfRule type="cellIs" dxfId="252" priority="490" operator="equal">
      <formula>"ALTA 4:4"</formula>
    </cfRule>
    <cfRule type="cellIs" dxfId="251" priority="489" operator="equal">
      <formula>"ALTA 4:3"</formula>
    </cfRule>
    <cfRule type="cellIs" dxfId="250" priority="488" operator="equal">
      <formula>"ALTA 1:4"</formula>
    </cfRule>
    <cfRule type="cellIs" dxfId="249" priority="487" operator="equal">
      <formula>"ALTA 2:4"</formula>
    </cfRule>
    <cfRule type="cellIs" dxfId="248" priority="486" operator="equal">
      <formula>"ALTA 3:4"</formula>
    </cfRule>
    <cfRule type="cellIs" dxfId="247" priority="485" operator="equal">
      <formula>"EXTREMA 5:3"</formula>
    </cfRule>
    <cfRule type="cellIs" dxfId="246" priority="484" operator="equal">
      <formula>"EXTREMA 3:4"</formula>
    </cfRule>
    <cfRule type="cellIs" dxfId="245" priority="117" operator="equal">
      <formula>"MODERADA 3:1"</formula>
    </cfRule>
    <cfRule type="cellIs" dxfId="244" priority="118" operator="equal">
      <formula>"MODERADA 3:3"</formula>
    </cfRule>
    <cfRule type="beginsWith" dxfId="243" priority="119" operator="beginsWith" text="ALTO">
      <formula>LEFT(P10,LEN("ALTO"))="ALTO"</formula>
    </cfRule>
    <cfRule type="containsText" dxfId="242" priority="121" operator="containsText" text="ALTO">
      <formula>NOT(ISERROR(SEARCH("ALTO",P10)))</formula>
    </cfRule>
    <cfRule type="cellIs" dxfId="241" priority="496" operator="equal">
      <formula>"MODERADA 3:2"</formula>
    </cfRule>
    <cfRule type="cellIs" dxfId="240" priority="502" operator="equal">
      <formula>"BAJA 1:1"</formula>
    </cfRule>
    <cfRule type="cellIs" dxfId="239" priority="501" operator="equal">
      <formula>"BAJA 2:1"</formula>
    </cfRule>
    <cfRule type="cellIs" dxfId="238" priority="500" operator="equal">
      <formula>"BAJA 3:1"</formula>
    </cfRule>
    <cfRule type="cellIs" dxfId="237" priority="483" operator="equal">
      <formula>"EXTREMA 4:4"</formula>
    </cfRule>
    <cfRule type="cellIs" dxfId="236" priority="499" operator="equal">
      <formula>"BAJA 1:2"</formula>
    </cfRule>
    <cfRule type="cellIs" dxfId="235" priority="498" operator="equal">
      <formula>"BAJA 2:2"</formula>
    </cfRule>
    <cfRule type="cellIs" dxfId="234" priority="497" operator="equal">
      <formula>"MODERADA 3:3"</formula>
    </cfRule>
    <cfRule type="cellIs" dxfId="233" priority="495" operator="equal">
      <formula>"MODERADA 1:3"</formula>
    </cfRule>
    <cfRule type="cellIs" dxfId="232" priority="478" operator="equal">
      <formula>"EXTREMA 5:5"</formula>
    </cfRule>
    <cfRule type="cellIs" dxfId="231" priority="479" operator="equal">
      <formula>"EXTREMA 4:5"</formula>
    </cfRule>
    <cfRule type="cellIs" dxfId="230" priority="480" operator="equal">
      <formula>"EXTREMA 3:5"</formula>
    </cfRule>
    <cfRule type="cellIs" dxfId="229" priority="481" operator="equal">
      <formula>"EXTREMA 2:5"</formula>
    </cfRule>
  </conditionalFormatting>
  <conditionalFormatting sqref="P10:P49">
    <cfRule type="cellIs" dxfId="228" priority="115" operator="equal">
      <formula>"MODERADA 2:2"</formula>
    </cfRule>
  </conditionalFormatting>
  <conditionalFormatting sqref="P10:P53">
    <cfRule type="cellIs" dxfId="227" priority="114" operator="equal">
      <formula>"MODERADA 4:2"</formula>
    </cfRule>
  </conditionalFormatting>
  <conditionalFormatting sqref="P10:P55">
    <cfRule type="cellIs" dxfId="226" priority="113" operator="equal">
      <formula>"ALTA 5:4"</formula>
    </cfRule>
  </conditionalFormatting>
  <conditionalFormatting sqref="P10:P56">
    <cfRule type="cellIs" dxfId="225" priority="116" operator="equal">
      <formula>"MODERADA 4:1"</formula>
    </cfRule>
  </conditionalFormatting>
  <conditionalFormatting sqref="W13">
    <cfRule type="expression" dxfId="224" priority="537">
      <formula>ISERROR(W13)</formula>
    </cfRule>
  </conditionalFormatting>
  <conditionalFormatting sqref="W18">
    <cfRule type="expression" dxfId="223" priority="352">
      <formula>ISERROR(W18)</formula>
    </cfRule>
  </conditionalFormatting>
  <conditionalFormatting sqref="W22">
    <cfRule type="containsText" dxfId="222" priority="398" stopIfTrue="1" operator="containsText" text="MEDIO">
      <formula>NOT(ISERROR(SEARCH("MEDIO",W22)))</formula>
    </cfRule>
    <cfRule type="containsText" dxfId="221" priority="397" stopIfTrue="1" operator="containsText" text="ALTO">
      <formula>NOT(ISERROR(SEARCH("ALTO",W22)))</formula>
    </cfRule>
    <cfRule type="cellIs" dxfId="220" priority="392" operator="equal">
      <formula>"MENOR"</formula>
    </cfRule>
    <cfRule type="containsText" dxfId="219" priority="399" stopIfTrue="1" operator="containsText" text="MEDIO">
      <formula>NOT(ISERROR(SEARCH("MEDIO",W22)))</formula>
    </cfRule>
    <cfRule type="containsText" dxfId="218" priority="400" stopIfTrue="1" operator="containsText" text="BAJO">
      <formula>NOT(ISERROR(SEARCH("BAJO",W22)))</formula>
    </cfRule>
    <cfRule type="containsText" dxfId="217" priority="401" stopIfTrue="1" operator="containsText" text="ALTA">
      <formula>NOT(ISERROR(SEARCH("ALTA",W22)))</formula>
    </cfRule>
    <cfRule type="containsText" dxfId="216" priority="402" stopIfTrue="1" operator="containsText" text="MEDIA">
      <formula>NOT(ISERROR(SEARCH("MEDIA",W22)))</formula>
    </cfRule>
    <cfRule type="cellIs" dxfId="215" priority="393" operator="equal">
      <formula>"MODERADO"</formula>
    </cfRule>
    <cfRule type="cellIs" dxfId="214" priority="394" operator="equal">
      <formula>"MAYOR"</formula>
    </cfRule>
    <cfRule type="cellIs" dxfId="213" priority="395" operator="equal">
      <formula>"CATASTRÓFICO"</formula>
    </cfRule>
    <cfRule type="containsText" dxfId="212" priority="396" stopIfTrue="1" operator="containsText" text="ALTO">
      <formula>NOT(ISERROR(SEARCH("ALTO",W22)))</formula>
    </cfRule>
    <cfRule type="containsText" dxfId="211" priority="403" stopIfTrue="1" operator="containsText" text="BAJA">
      <formula>NOT(ISERROR(SEARCH("BAJA",W22)))</formula>
    </cfRule>
    <cfRule type="cellIs" dxfId="210" priority="391" operator="equal">
      <formula>"INSIGNIFICANTE"</formula>
    </cfRule>
  </conditionalFormatting>
  <conditionalFormatting sqref="AC18:AC20">
    <cfRule type="containsText" dxfId="209" priority="350" stopIfTrue="1" operator="containsText" text="Evitar">
      <formula>NOT(ISERROR(SEARCH(("Evitar"),(AC18))))</formula>
    </cfRule>
    <cfRule type="containsText" dxfId="208" priority="349" stopIfTrue="1" operator="containsText" text="Asumir">
      <formula>NOT(ISERROR(SEARCH(("Asumir"),(AC18))))</formula>
    </cfRule>
    <cfRule type="containsText" dxfId="207" priority="348" stopIfTrue="1" operator="containsText" text="Reducir">
      <formula>NOT(ISERROR(SEARCH(("Reducir"),(AC18))))</formula>
    </cfRule>
    <cfRule type="expression" dxfId="206" priority="347" stopIfTrue="1">
      <formula>IF(#REF!="",AB18="","")</formula>
    </cfRule>
  </conditionalFormatting>
  <conditionalFormatting sqref="AC22">
    <cfRule type="containsText" dxfId="205" priority="390" stopIfTrue="1" operator="containsText" text="Evitar">
      <formula>NOT(ISERROR(SEARCH(("Evitar"),(AC22))))</formula>
    </cfRule>
    <cfRule type="containsText" dxfId="204" priority="389" stopIfTrue="1" operator="containsText" text="Asumir">
      <formula>NOT(ISERROR(SEARCH(("Asumir"),(AC22))))</formula>
    </cfRule>
    <cfRule type="containsText" dxfId="203" priority="388" stopIfTrue="1" operator="containsText" text="Reducir">
      <formula>NOT(ISERROR(SEARCH(("Reducir"),(AC22))))</formula>
    </cfRule>
    <cfRule type="expression" dxfId="202" priority="387" stopIfTrue="1">
      <formula>IF(#REF!="",AB22="","")</formula>
    </cfRule>
  </conditionalFormatting>
  <conditionalFormatting sqref="AF18">
    <cfRule type="expression" dxfId="201" priority="351">
      <formula>ISERROR(AF18)</formula>
    </cfRule>
  </conditionalFormatting>
  <conditionalFormatting sqref="AF43:AH45">
    <cfRule type="expression" dxfId="200" priority="27">
      <formula>ISERROR(AF43)</formula>
    </cfRule>
  </conditionalFormatting>
  <conditionalFormatting sqref="AF22:AI22">
    <cfRule type="containsText" dxfId="199" priority="384" stopIfTrue="1" operator="containsText" text="ALTA">
      <formula>NOT(ISERROR(SEARCH("ALTA",AF22)))</formula>
    </cfRule>
    <cfRule type="cellIs" dxfId="198" priority="377" operator="equal">
      <formula>"MAYOR"</formula>
    </cfRule>
    <cfRule type="containsText" dxfId="197" priority="383" stopIfTrue="1" operator="containsText" text="BAJO">
      <formula>NOT(ISERROR(SEARCH("BAJO",AF22)))</formula>
    </cfRule>
    <cfRule type="containsText" dxfId="196" priority="386" stopIfTrue="1" operator="containsText" text="BAJA">
      <formula>NOT(ISERROR(SEARCH("BAJA",AF22)))</formula>
    </cfRule>
    <cfRule type="containsText" dxfId="195" priority="382" stopIfTrue="1" operator="containsText" text="MEDIO">
      <formula>NOT(ISERROR(SEARCH("MEDIO",AF22)))</formula>
    </cfRule>
    <cfRule type="containsText" dxfId="194" priority="381" stopIfTrue="1" operator="containsText" text="MEDIO">
      <formula>NOT(ISERROR(SEARCH("MEDIO",AF22)))</formula>
    </cfRule>
    <cfRule type="containsText" dxfId="193" priority="380" stopIfTrue="1" operator="containsText" text="ALTO">
      <formula>NOT(ISERROR(SEARCH("ALTO",AF22)))</formula>
    </cfRule>
    <cfRule type="containsText" dxfId="192" priority="379" stopIfTrue="1" operator="containsText" text="ALTO">
      <formula>NOT(ISERROR(SEARCH("ALTO",AF22)))</formula>
    </cfRule>
    <cfRule type="cellIs" dxfId="191" priority="378" operator="equal">
      <formula>"CATASTRÓFICO"</formula>
    </cfRule>
    <cfRule type="containsText" dxfId="190" priority="385" stopIfTrue="1" operator="containsText" text="MEDIA">
      <formula>NOT(ISERROR(SEARCH("MEDIA",AF22)))</formula>
    </cfRule>
    <cfRule type="cellIs" dxfId="189" priority="376" operator="equal">
      <formula>"MODERADO"</formula>
    </cfRule>
    <cfRule type="cellIs" dxfId="188" priority="375" operator="equal">
      <formula>"MENOR"</formula>
    </cfRule>
    <cfRule type="cellIs" dxfId="187" priority="374" operator="equal">
      <formula>"INSIGNIFICANTE"</formula>
    </cfRule>
  </conditionalFormatting>
  <conditionalFormatting sqref="AF26:AI26 AK26:AL26">
    <cfRule type="cellIs" dxfId="186" priority="85" operator="equal">
      <formula>0</formula>
    </cfRule>
  </conditionalFormatting>
  <conditionalFormatting sqref="AF27:AI32 AK27:AL32">
    <cfRule type="expression" dxfId="185" priority="84">
      <formula>ISERROR(AF27)</formula>
    </cfRule>
  </conditionalFormatting>
  <conditionalFormatting sqref="AF24:AJ25 AJ26:AJ33">
    <cfRule type="expression" dxfId="184" priority="289">
      <formula>ISERROR(AF24)</formula>
    </cfRule>
  </conditionalFormatting>
  <conditionalFormatting sqref="AF15:AL15">
    <cfRule type="cellIs" dxfId="183" priority="457" operator="equal">
      <formula>0</formula>
    </cfRule>
  </conditionalFormatting>
  <conditionalFormatting sqref="AF16:AL16">
    <cfRule type="expression" dxfId="182" priority="456">
      <formula>ISERROR(AF16)</formula>
    </cfRule>
  </conditionalFormatting>
  <conditionalFormatting sqref="AF23:AL23">
    <cfRule type="cellIs" dxfId="181" priority="290" operator="equal">
      <formula>0</formula>
    </cfRule>
  </conditionalFormatting>
  <conditionalFormatting sqref="AF34:AL35 AJ36:AJ37">
    <cfRule type="expression" dxfId="180" priority="184">
      <formula>ISERROR(AF34)</formula>
    </cfRule>
  </conditionalFormatting>
  <conditionalFormatting sqref="AG17">
    <cfRule type="containsText" dxfId="179" priority="360" stopIfTrue="1" operator="containsText" text="MEDIO">
      <formula>NOT(ISERROR(SEARCH("MEDIO",AG17)))</formula>
    </cfRule>
    <cfRule type="containsText" dxfId="178" priority="359" stopIfTrue="1" operator="containsText" text="ALTO">
      <formula>NOT(ISERROR(SEARCH("ALTO",AG17)))</formula>
    </cfRule>
    <cfRule type="containsText" dxfId="177" priority="358" stopIfTrue="1" operator="containsText" text="ALTO">
      <formula>NOT(ISERROR(SEARCH("ALTO",AG17)))</formula>
    </cfRule>
    <cfRule type="cellIs" dxfId="176" priority="357" operator="equal">
      <formula>"CATASTRÓFICO"</formula>
    </cfRule>
    <cfRule type="containsText" dxfId="175" priority="365" stopIfTrue="1" operator="containsText" text="BAJA">
      <formula>NOT(ISERROR(SEARCH("BAJA",AG17)))</formula>
    </cfRule>
    <cfRule type="cellIs" dxfId="174" priority="355" operator="equal">
      <formula>"MODERADO"</formula>
    </cfRule>
    <cfRule type="cellIs" dxfId="173" priority="354" operator="equal">
      <formula>"MENOR"</formula>
    </cfRule>
    <cfRule type="cellIs" dxfId="172" priority="353" operator="equal">
      <formula>"INSIGNIFICANTE"</formula>
    </cfRule>
    <cfRule type="containsText" dxfId="171" priority="364" stopIfTrue="1" operator="containsText" text="MEDIA">
      <formula>NOT(ISERROR(SEARCH("MEDIA",AG17)))</formula>
    </cfRule>
    <cfRule type="containsText" dxfId="170" priority="363" stopIfTrue="1" operator="containsText" text="ALTA">
      <formula>NOT(ISERROR(SEARCH("ALTA",AG17)))</formula>
    </cfRule>
    <cfRule type="containsText" dxfId="169" priority="362" stopIfTrue="1" operator="containsText" text="BAJO">
      <formula>NOT(ISERROR(SEARCH("BAJO",AG17)))</formula>
    </cfRule>
    <cfRule type="containsText" dxfId="168" priority="361" stopIfTrue="1" operator="containsText" text="MEDIO">
      <formula>NOT(ISERROR(SEARCH("MEDIO",AG17)))</formula>
    </cfRule>
    <cfRule type="cellIs" dxfId="167" priority="356" operator="equal">
      <formula>"MAYOR"</formula>
    </cfRule>
  </conditionalFormatting>
  <conditionalFormatting sqref="AG21:AI21">
    <cfRule type="containsText" dxfId="166" priority="336" stopIfTrue="1" operator="containsText" text="ALTO">
      <formula>NOT(ISERROR(SEARCH("ALTO",AG21)))</formula>
    </cfRule>
    <cfRule type="containsText" dxfId="165" priority="337" stopIfTrue="1" operator="containsText" text="MEDIO">
      <formula>NOT(ISERROR(SEARCH("MEDIO",AG21)))</formula>
    </cfRule>
    <cfRule type="containsText" dxfId="164" priority="338" stopIfTrue="1" operator="containsText" text="MEDIO">
      <formula>NOT(ISERROR(SEARCH("MEDIO",AG21)))</formula>
    </cfRule>
    <cfRule type="containsText" dxfId="163" priority="339" stopIfTrue="1" operator="containsText" text="BAJO">
      <formula>NOT(ISERROR(SEARCH("BAJO",AG21)))</formula>
    </cfRule>
    <cfRule type="containsText" dxfId="162" priority="340" stopIfTrue="1" operator="containsText" text="ALTA">
      <formula>NOT(ISERROR(SEARCH("ALTA",AG21)))</formula>
    </cfRule>
    <cfRule type="containsText" dxfId="161" priority="341" stopIfTrue="1" operator="containsText" text="MEDIA">
      <formula>NOT(ISERROR(SEARCH("MEDIA",AG21)))</formula>
    </cfRule>
    <cfRule type="containsText" dxfId="160" priority="342" stopIfTrue="1" operator="containsText" text="BAJA">
      <formula>NOT(ISERROR(SEARCH("BAJA",AG21)))</formula>
    </cfRule>
    <cfRule type="cellIs" dxfId="159" priority="330" operator="equal">
      <formula>"INSIGNIFICANTE"</formula>
    </cfRule>
    <cfRule type="cellIs" dxfId="158" priority="331" operator="equal">
      <formula>"MENOR"</formula>
    </cfRule>
    <cfRule type="cellIs" dxfId="157" priority="332" operator="equal">
      <formula>"MODERADO"</formula>
    </cfRule>
    <cfRule type="cellIs" dxfId="156" priority="333" operator="equal">
      <formula>"MAYOR"</formula>
    </cfRule>
    <cfRule type="cellIs" dxfId="155" priority="334" operator="equal">
      <formula>"CATASTRÓFICO"</formula>
    </cfRule>
    <cfRule type="containsText" dxfId="154" priority="335" stopIfTrue="1" operator="containsText" text="ALTO">
      <formula>NOT(ISERROR(SEARCH("ALTO",AG21)))</formula>
    </cfRule>
  </conditionalFormatting>
  <conditionalFormatting sqref="AG12:AL12 AF13:AL13 AF14:AK14">
    <cfRule type="expression" dxfId="153" priority="538">
      <formula>ISERROR(AF12)</formula>
    </cfRule>
  </conditionalFormatting>
  <conditionalFormatting sqref="AK24">
    <cfRule type="cellIs" dxfId="152" priority="288" operator="equal">
      <formula>0</formula>
    </cfRule>
  </conditionalFormatting>
  <conditionalFormatting sqref="AL18:AL20">
    <cfRule type="containsText" dxfId="151" priority="345" stopIfTrue="1" operator="containsText" text="Asumir">
      <formula>NOT(ISERROR(SEARCH(("Asumir"),(AL18))))</formula>
    </cfRule>
    <cfRule type="containsText" dxfId="150" priority="346" stopIfTrue="1" operator="containsText" text="Evitar">
      <formula>NOT(ISERROR(SEARCH(("Evitar"),(AL18))))</formula>
    </cfRule>
    <cfRule type="containsText" dxfId="149" priority="344" stopIfTrue="1" operator="containsText" text="Reducir">
      <formula>NOT(ISERROR(SEARCH(("Reducir"),(AL18))))</formula>
    </cfRule>
    <cfRule type="expression" dxfId="148" priority="343" stopIfTrue="1">
      <formula>IF(#REF!="",AK18="","")</formula>
    </cfRule>
  </conditionalFormatting>
  <conditionalFormatting sqref="AL22">
    <cfRule type="containsText" dxfId="147" priority="405" stopIfTrue="1" operator="containsText" text="Reducir">
      <formula>NOT(ISERROR(SEARCH(("Reducir"),(AL22))))</formula>
    </cfRule>
    <cfRule type="containsText" dxfId="146" priority="406" stopIfTrue="1" operator="containsText" text="Asumir">
      <formula>NOT(ISERROR(SEARCH(("Asumir"),(AL22))))</formula>
    </cfRule>
    <cfRule type="expression" dxfId="145" priority="404" stopIfTrue="1">
      <formula>IF(#REF!="",AK22="","")</formula>
    </cfRule>
    <cfRule type="containsText" dxfId="144" priority="407" stopIfTrue="1" operator="containsText" text="Evitar">
      <formula>NOT(ISERROR(SEARCH(("Evitar"),(AL22))))</formula>
    </cfRule>
  </conditionalFormatting>
  <conditionalFormatting sqref="AR10:AR45">
    <cfRule type="cellIs" dxfId="143" priority="742" operator="equal">
      <formula>"EXTREMA 5:4"</formula>
    </cfRule>
    <cfRule type="cellIs" dxfId="142" priority="743" operator="equal">
      <formula>"EXTREMA 4:4"</formula>
    </cfRule>
    <cfRule type="cellIs" dxfId="141" priority="744" operator="equal">
      <formula>"EXTREMA 3:4"</formula>
    </cfRule>
    <cfRule type="cellIs" dxfId="140" priority="745" operator="equal">
      <formula>"EXTREMA 1:5"</formula>
    </cfRule>
    <cfRule type="cellIs" dxfId="139" priority="746" operator="equal">
      <formula>"ALTA 3:4"</formula>
    </cfRule>
    <cfRule type="cellIs" dxfId="138" priority="747" operator="equal">
      <formula>"ALTA 2:4"</formula>
    </cfRule>
    <cfRule type="cellIs" dxfId="137" priority="762" operator="equal">
      <formula>"BAJA 1:1"</formula>
    </cfRule>
    <cfRule type="cellIs" dxfId="136" priority="761" operator="equal">
      <formula>"BAJA 2:1"</formula>
    </cfRule>
    <cfRule type="cellIs" dxfId="135" priority="760" operator="equal">
      <formula>"BAJA 3:1"</formula>
    </cfRule>
    <cfRule type="cellIs" dxfId="134" priority="755" operator="equal">
      <formula>"MODERADA 1:3"</formula>
    </cfRule>
    <cfRule type="cellIs" dxfId="133" priority="748" operator="equal">
      <formula>"ALTA 1:4"</formula>
    </cfRule>
    <cfRule type="cellIs" dxfId="132" priority="758" operator="equal">
      <formula>"BAJA 2:2"</formula>
    </cfRule>
    <cfRule type="cellIs" dxfId="131" priority="749" operator="equal">
      <formula>"ALTA 4:3"</formula>
    </cfRule>
    <cfRule type="cellIs" dxfId="130" priority="111" operator="equal">
      <formula>"MODERADA 2:2"</formula>
    </cfRule>
    <cfRule type="cellIs" dxfId="129" priority="110" operator="equal">
      <formula>"MODERADA 3:1"</formula>
    </cfRule>
    <cfRule type="cellIs" dxfId="128" priority="109" operator="equal">
      <formula>"NODERADA 4:2"</formula>
    </cfRule>
    <cfRule type="cellIs" dxfId="127" priority="757" operator="equal">
      <formula>"MODERADA 4:1"</formula>
    </cfRule>
    <cfRule type="cellIs" dxfId="126" priority="750" operator="equal">
      <formula>"ALTA 4:4"</formula>
    </cfRule>
    <cfRule type="cellIs" dxfId="125" priority="751" operator="equal">
      <formula>"ALTA 5:2"</formula>
    </cfRule>
    <cfRule type="cellIs" dxfId="124" priority="752" operator="equal">
      <formula>"ALTA 5:3"</formula>
    </cfRule>
    <cfRule type="cellIs" dxfId="123" priority="753" operator="equal">
      <formula>"ALTA 5:1"</formula>
    </cfRule>
    <cfRule type="cellIs" dxfId="122" priority="108" operator="equal">
      <formula>"MODERADA 3:3"</formula>
    </cfRule>
    <cfRule type="cellIs" dxfId="121" priority="759" operator="equal">
      <formula>"BAJA 1:2"</formula>
    </cfRule>
    <cfRule type="cellIs" dxfId="120" priority="756" operator="equal">
      <formula>"MODERADA 3:2"</formula>
    </cfRule>
    <cfRule type="cellIs" dxfId="119" priority="738" operator="equal">
      <formula>"EXTREMA 5:5"</formula>
    </cfRule>
    <cfRule type="cellIs" dxfId="118" priority="754" operator="equal">
      <formula>"MODERADA 2:3"</formula>
    </cfRule>
    <cfRule type="cellIs" dxfId="117" priority="739" operator="equal">
      <formula>"EXTREMA 4:5"</formula>
    </cfRule>
    <cfRule type="cellIs" dxfId="116" priority="740" operator="equal">
      <formula>"EXTREMA 3:5"</formula>
    </cfRule>
    <cfRule type="cellIs" dxfId="115" priority="741" operator="equal">
      <formula>"EXTREMA 2:5"</formula>
    </cfRule>
  </conditionalFormatting>
  <conditionalFormatting sqref="AY12:AY16">
    <cfRule type="cellIs" dxfId="114" priority="444" operator="equal">
      <formula>0</formula>
    </cfRule>
  </conditionalFormatting>
  <conditionalFormatting sqref="AY19:AY20">
    <cfRule type="cellIs" dxfId="113" priority="316" operator="equal">
      <formula>0</formula>
    </cfRule>
  </conditionalFormatting>
  <conditionalFormatting sqref="AY22:AY28">
    <cfRule type="cellIs" dxfId="112" priority="79" operator="equal">
      <formula>0</formula>
    </cfRule>
  </conditionalFormatting>
  <conditionalFormatting sqref="AY34:AY35">
    <cfRule type="cellIs" dxfId="111" priority="37" operator="equal">
      <formula>0</formula>
    </cfRule>
  </conditionalFormatting>
  <conditionalFormatting sqref="AY41:AY42">
    <cfRule type="cellIs" dxfId="110" priority="5" operator="equal">
      <formula>0</formula>
    </cfRule>
  </conditionalFormatting>
  <conditionalFormatting sqref="AZ10">
    <cfRule type="expression" dxfId="109" priority="878" stopIfTrue="1">
      <formula>IF(#REF!="",AX10="","")</formula>
    </cfRule>
    <cfRule type="containsText" dxfId="108" priority="807" stopIfTrue="1" operator="containsText" text="Reducir">
      <formula>NOT(ISERROR(SEARCH(("Reducir"),(AZ10))))</formula>
    </cfRule>
    <cfRule type="containsText" dxfId="107" priority="808" stopIfTrue="1" operator="containsText" text="Asumir">
      <formula>NOT(ISERROR(SEARCH(("Asumir"),(AZ10))))</formula>
    </cfRule>
    <cfRule type="containsText" dxfId="106" priority="809" stopIfTrue="1" operator="containsText" text="Evitar">
      <formula>NOT(ISERROR(SEARCH(("Evitar"),(AZ10))))</formula>
    </cfRule>
  </conditionalFormatting>
  <conditionalFormatting sqref="AZ12:AZ16">
    <cfRule type="containsText" dxfId="105" priority="451" stopIfTrue="1" operator="containsText" text="Asumir">
      <formula>NOT(ISERROR(SEARCH(("Asumir"),(AZ12))))</formula>
    </cfRule>
    <cfRule type="containsText" dxfId="104" priority="452" stopIfTrue="1" operator="containsText" text="Evitar">
      <formula>NOT(ISERROR(SEARCH(("Evitar"),(AZ12))))</formula>
    </cfRule>
    <cfRule type="expression" dxfId="103" priority="449" stopIfTrue="1">
      <formula>IF(#REF!="",AX12="","")</formula>
    </cfRule>
    <cfRule type="containsText" dxfId="102" priority="450" stopIfTrue="1" operator="containsText" text="Reducir">
      <formula>NOT(ISERROR(SEARCH(("Reducir"),(AZ12))))</formula>
    </cfRule>
  </conditionalFormatting>
  <conditionalFormatting sqref="AZ16">
    <cfRule type="containsText" dxfId="101" priority="448" stopIfTrue="1" operator="containsText" text="Evitar">
      <formula>NOT(ISERROR(SEARCH(("Evitar"),(AZ16))))</formula>
    </cfRule>
    <cfRule type="containsText" dxfId="100" priority="446" stopIfTrue="1" operator="containsText" text="Reducir">
      <formula>NOT(ISERROR(SEARCH(("Reducir"),(AZ16))))</formula>
    </cfRule>
    <cfRule type="containsText" dxfId="99" priority="447" stopIfTrue="1" operator="containsText" text="Asumir">
      <formula>NOT(ISERROR(SEARCH(("Asumir"),(AZ16))))</formula>
    </cfRule>
  </conditionalFormatting>
  <conditionalFormatting sqref="AZ19:AZ20">
    <cfRule type="containsText" dxfId="98" priority="326" stopIfTrue="1" operator="containsText" text="Reducir">
      <formula>NOT(ISERROR(SEARCH(("Reducir"),(AZ19))))</formula>
    </cfRule>
    <cfRule type="containsText" dxfId="97" priority="327" stopIfTrue="1" operator="containsText" text="Asumir">
      <formula>NOT(ISERROR(SEARCH(("Asumir"),(AZ19))))</formula>
    </cfRule>
    <cfRule type="containsText" dxfId="96" priority="328" stopIfTrue="1" operator="containsText" text="Evitar">
      <formula>NOT(ISERROR(SEARCH(("Evitar"),(AZ19))))</formula>
    </cfRule>
    <cfRule type="expression" dxfId="95" priority="329" stopIfTrue="1">
      <formula>IF(#REF!="",AX19="","")</formula>
    </cfRule>
  </conditionalFormatting>
  <conditionalFormatting sqref="AZ22">
    <cfRule type="expression" dxfId="94" priority="325" stopIfTrue="1">
      <formula>IF(#REF!="",AX22="","")</formula>
    </cfRule>
  </conditionalFormatting>
  <conditionalFormatting sqref="AZ22:AZ23">
    <cfRule type="containsText" dxfId="93" priority="284" stopIfTrue="1" operator="containsText" text="Reducir">
      <formula>NOT(ISERROR(SEARCH(("Reducir"),(AZ22))))</formula>
    </cfRule>
    <cfRule type="containsText" dxfId="92" priority="285" stopIfTrue="1" operator="containsText" text="Asumir">
      <formula>NOT(ISERROR(SEARCH(("Asumir"),(AZ22))))</formula>
    </cfRule>
    <cfRule type="containsText" dxfId="91" priority="286" stopIfTrue="1" operator="containsText" text="Evitar">
      <formula>NOT(ISERROR(SEARCH(("Evitar"),(AZ22))))</formula>
    </cfRule>
  </conditionalFormatting>
  <conditionalFormatting sqref="AZ23:AZ25">
    <cfRule type="expression" dxfId="90" priority="283" stopIfTrue="1">
      <formula>IF(#REF!="",AX23="","")</formula>
    </cfRule>
  </conditionalFormatting>
  <conditionalFormatting sqref="AZ24:AZ25">
    <cfRule type="containsText" dxfId="89" priority="281" stopIfTrue="1" operator="containsText" text="Asumir">
      <formula>NOT(ISERROR(SEARCH(("Asumir"),(AZ24))))</formula>
    </cfRule>
    <cfRule type="containsText" dxfId="88" priority="282" stopIfTrue="1" operator="containsText" text="Evitar">
      <formula>NOT(ISERROR(SEARCH(("Evitar"),(AZ24))))</formula>
    </cfRule>
    <cfRule type="containsText" dxfId="87" priority="276" stopIfTrue="1" operator="containsText" text="Evitar">
      <formula>NOT(ISERROR(SEARCH(("Evitar"),(AZ24))))</formula>
    </cfRule>
    <cfRule type="containsText" dxfId="86" priority="274" stopIfTrue="1" operator="containsText" text="Reducir">
      <formula>NOT(ISERROR(SEARCH(("Reducir"),(AZ24))))</formula>
    </cfRule>
    <cfRule type="containsText" dxfId="85" priority="275" stopIfTrue="1" operator="containsText" text="Asumir">
      <formula>NOT(ISERROR(SEARCH(("Asumir"),(AZ24))))</formula>
    </cfRule>
    <cfRule type="containsText" dxfId="84" priority="280" stopIfTrue="1" operator="containsText" text="Reducir">
      <formula>NOT(ISERROR(SEARCH(("Reducir"),(AZ24))))</formula>
    </cfRule>
  </conditionalFormatting>
  <conditionalFormatting sqref="AZ25">
    <cfRule type="containsText" dxfId="83" priority="273" stopIfTrue="1" operator="containsText" text="Evitar">
      <formula>NOT(ISERROR(SEARCH(("Evitar"),(AZ25))))</formula>
    </cfRule>
    <cfRule type="containsText" dxfId="82" priority="271" stopIfTrue="1" operator="containsText" text="Reducir">
      <formula>NOT(ISERROR(SEARCH(("Reducir"),(AZ25))))</formula>
    </cfRule>
    <cfRule type="containsText" dxfId="81" priority="272" stopIfTrue="1" operator="containsText" text="Asumir">
      <formula>NOT(ISERROR(SEARCH(("Asumir"),(AZ25))))</formula>
    </cfRule>
    <cfRule type="containsText" dxfId="80" priority="277" stopIfTrue="1" operator="containsText" text="Reducir">
      <formula>NOT(ISERROR(SEARCH(("Reducir"),(AZ25))))</formula>
    </cfRule>
    <cfRule type="containsText" dxfId="79" priority="278" stopIfTrue="1" operator="containsText" text="Asumir">
      <formula>NOT(ISERROR(SEARCH(("Asumir"),(AZ25))))</formula>
    </cfRule>
    <cfRule type="containsText" dxfId="78" priority="279" stopIfTrue="1" operator="containsText" text="Evitar">
      <formula>NOT(ISERROR(SEARCH(("Evitar"),(AZ25))))</formula>
    </cfRule>
  </conditionalFormatting>
  <conditionalFormatting sqref="AZ25:AZ26">
    <cfRule type="containsText" dxfId="77" priority="81" stopIfTrue="1" operator="containsText" text="Reducir">
      <formula>NOT(ISERROR(SEARCH(("Reducir"),(AZ25))))</formula>
    </cfRule>
    <cfRule type="containsText" dxfId="76" priority="82" stopIfTrue="1" operator="containsText" text="Asumir">
      <formula>NOT(ISERROR(SEARCH(("Asumir"),(AZ25))))</formula>
    </cfRule>
    <cfRule type="containsText" dxfId="75" priority="83" stopIfTrue="1" operator="containsText" text="Evitar">
      <formula>NOT(ISERROR(SEARCH(("Evitar"),(AZ25))))</formula>
    </cfRule>
  </conditionalFormatting>
  <conditionalFormatting sqref="AZ26:AZ28">
    <cfRule type="expression" dxfId="74" priority="80" stopIfTrue="1">
      <formula>IF(#REF!="",AX26="","")</formula>
    </cfRule>
  </conditionalFormatting>
  <conditionalFormatting sqref="AZ27:AZ28">
    <cfRule type="containsText" dxfId="73" priority="76" stopIfTrue="1" operator="containsText" text="Reducir">
      <formula>NOT(ISERROR(SEARCH(("Reducir"),(AZ27))))</formula>
    </cfRule>
    <cfRule type="containsText" dxfId="72" priority="78" stopIfTrue="1" operator="containsText" text="Evitar">
      <formula>NOT(ISERROR(SEARCH(("Evitar"),(AZ27))))</formula>
    </cfRule>
    <cfRule type="containsText" dxfId="71" priority="77" stopIfTrue="1" operator="containsText" text="Asumir">
      <formula>NOT(ISERROR(SEARCH(("Asumir"),(AZ27))))</formula>
    </cfRule>
  </conditionalFormatting>
  <conditionalFormatting sqref="AZ28">
    <cfRule type="containsText" dxfId="70" priority="75" stopIfTrue="1" operator="containsText" text="Evitar">
      <formula>NOT(ISERROR(SEARCH(("Evitar"),(AZ28))))</formula>
    </cfRule>
    <cfRule type="containsText" dxfId="69" priority="74" stopIfTrue="1" operator="containsText" text="Asumir">
      <formula>NOT(ISERROR(SEARCH(("Asumir"),(AZ28))))</formula>
    </cfRule>
    <cfRule type="containsText" dxfId="68" priority="73" stopIfTrue="1" operator="containsText" text="Reducir">
      <formula>NOT(ISERROR(SEARCH(("Reducir"),(AZ28))))</formula>
    </cfRule>
  </conditionalFormatting>
  <conditionalFormatting sqref="AZ34">
    <cfRule type="containsText" dxfId="67" priority="42" stopIfTrue="1" operator="containsText" text="Reducir">
      <formula>NOT(ISERROR(SEARCH(("Reducir"),(AZ34))))</formula>
    </cfRule>
    <cfRule type="containsText" dxfId="66" priority="44" stopIfTrue="1" operator="containsText" text="Evitar">
      <formula>NOT(ISERROR(SEARCH(("Evitar"),(AZ34))))</formula>
    </cfRule>
    <cfRule type="containsText" dxfId="65" priority="43" stopIfTrue="1" operator="containsText" text="Asumir">
      <formula>NOT(ISERROR(SEARCH(("Asumir"),(AZ34))))</formula>
    </cfRule>
  </conditionalFormatting>
  <conditionalFormatting sqref="AZ34:AZ35">
    <cfRule type="expression" dxfId="64" priority="41" stopIfTrue="1">
      <formula>IF(#REF!="",AX34="","")</formula>
    </cfRule>
  </conditionalFormatting>
  <conditionalFormatting sqref="AZ35">
    <cfRule type="containsText" dxfId="63" priority="32" stopIfTrue="1" operator="containsText" text="Evitar">
      <formula>NOT(ISERROR(SEARCH(("Evitar"),(AZ35))))</formula>
    </cfRule>
    <cfRule type="containsText" dxfId="62" priority="31" stopIfTrue="1" operator="containsText" text="Asumir">
      <formula>NOT(ISERROR(SEARCH(("Asumir"),(AZ35))))</formula>
    </cfRule>
    <cfRule type="containsText" dxfId="61" priority="30" stopIfTrue="1" operator="containsText" text="Reducir">
      <formula>NOT(ISERROR(SEARCH(("Reducir"),(AZ35))))</formula>
    </cfRule>
  </conditionalFormatting>
  <conditionalFormatting sqref="AZ35:AZ37">
    <cfRule type="containsText" dxfId="60" priority="38" stopIfTrue="1" operator="containsText" text="Reducir">
      <formula>NOT(ISERROR(SEARCH(("Reducir"),(AZ35))))</formula>
    </cfRule>
    <cfRule type="containsText" dxfId="59" priority="39" stopIfTrue="1" operator="containsText" text="Asumir">
      <formula>NOT(ISERROR(SEARCH(("Asumir"),(AZ35))))</formula>
    </cfRule>
    <cfRule type="containsText" dxfId="58" priority="40" stopIfTrue="1" operator="containsText" text="Evitar">
      <formula>NOT(ISERROR(SEARCH(("Evitar"),(AZ35))))</formula>
    </cfRule>
  </conditionalFormatting>
  <conditionalFormatting sqref="AZ36:AZ37">
    <cfRule type="containsText" dxfId="57" priority="143" stopIfTrue="1" operator="containsText" text="Reducir">
      <formula>NOT(ISERROR(SEARCH(("Reducir"),(AZ36))))</formula>
    </cfRule>
    <cfRule type="containsText" dxfId="56" priority="145" stopIfTrue="1" operator="containsText" text="Evitar">
      <formula>NOT(ISERROR(SEARCH(("Evitar"),(AZ36))))</formula>
    </cfRule>
    <cfRule type="expression" dxfId="55" priority="149" stopIfTrue="1">
      <formula>IF(#REF!="",AX36="","")</formula>
    </cfRule>
    <cfRule type="containsText" dxfId="54" priority="144" stopIfTrue="1" operator="containsText" text="Asumir">
      <formula>NOT(ISERROR(SEARCH(("Asumir"),(AZ36))))</formula>
    </cfRule>
    <cfRule type="containsText" dxfId="53" priority="146" stopIfTrue="1" operator="containsText" text="Reducir">
      <formula>NOT(ISERROR(SEARCH(("Reducir"),(AZ36))))</formula>
    </cfRule>
    <cfRule type="containsText" dxfId="52" priority="147" stopIfTrue="1" operator="containsText" text="Asumir">
      <formula>NOT(ISERROR(SEARCH(("Asumir"),(AZ36))))</formula>
    </cfRule>
    <cfRule type="containsText" dxfId="51" priority="148" stopIfTrue="1" operator="containsText" text="Evitar">
      <formula>NOT(ISERROR(SEARCH(("Evitar"),(AZ36))))</formula>
    </cfRule>
  </conditionalFormatting>
  <conditionalFormatting sqref="AZ41:AZ42">
    <cfRule type="expression" dxfId="50" priority="4" stopIfTrue="1">
      <formula>IF(#REF!="",AX41="","")</formula>
    </cfRule>
  </conditionalFormatting>
  <conditionalFormatting sqref="AZ41:AZ45">
    <cfRule type="containsText" dxfId="49" priority="3" stopIfTrue="1" operator="containsText" text="Evitar">
      <formula>NOT(ISERROR(SEARCH(("Evitar"),(AZ41))))</formula>
    </cfRule>
    <cfRule type="containsText" dxfId="48" priority="2" stopIfTrue="1" operator="containsText" text="Asumir">
      <formula>NOT(ISERROR(SEARCH(("Asumir"),(AZ41))))</formula>
    </cfRule>
    <cfRule type="containsText" dxfId="47" priority="1" stopIfTrue="1" operator="containsText" text="Reducir">
      <formula>NOT(ISERROR(SEARCH(("Reducir"),(AZ41))))</formula>
    </cfRule>
  </conditionalFormatting>
  <conditionalFormatting sqref="AZ43:AZ45">
    <cfRule type="containsText" dxfId="46" priority="21" stopIfTrue="1" operator="containsText" text="Asumir">
      <formula>NOT(ISERROR(SEARCH(("Asumir"),(AZ43))))</formula>
    </cfRule>
    <cfRule type="containsText" dxfId="45" priority="20" stopIfTrue="1" operator="containsText" text="Reducir">
      <formula>NOT(ISERROR(SEARCH(("Reducir"),(AZ43))))</formula>
    </cfRule>
    <cfRule type="containsText" dxfId="44" priority="19" stopIfTrue="1" operator="containsText" text="Evitar">
      <formula>NOT(ISERROR(SEARCH(("Evitar"),(AZ43))))</formula>
    </cfRule>
    <cfRule type="containsText" dxfId="43" priority="18" stopIfTrue="1" operator="containsText" text="Asumir">
      <formula>NOT(ISERROR(SEARCH(("Asumir"),(AZ43))))</formula>
    </cfRule>
    <cfRule type="containsText" dxfId="42" priority="16" stopIfTrue="1" operator="containsText" text="Evitar">
      <formula>NOT(ISERROR(SEARCH(("Evitar"),(AZ43))))</formula>
    </cfRule>
    <cfRule type="containsText" dxfId="41" priority="15" stopIfTrue="1" operator="containsText" text="Asumir">
      <formula>NOT(ISERROR(SEARCH(("Asumir"),(AZ43))))</formula>
    </cfRule>
    <cfRule type="containsText" dxfId="40" priority="14" stopIfTrue="1" operator="containsText" text="Reducir">
      <formula>NOT(ISERROR(SEARCH(("Reducir"),(AZ43))))</formula>
    </cfRule>
    <cfRule type="containsText" dxfId="39" priority="13" stopIfTrue="1" operator="containsText" text="Evitar">
      <formula>NOT(ISERROR(SEARCH(("Evitar"),(AZ43))))</formula>
    </cfRule>
    <cfRule type="containsText" dxfId="38" priority="12" stopIfTrue="1" operator="containsText" text="Asumir">
      <formula>NOT(ISERROR(SEARCH(("Asumir"),(AZ43))))</formula>
    </cfRule>
    <cfRule type="containsText" dxfId="37" priority="11" stopIfTrue="1" operator="containsText" text="Reducir">
      <formula>NOT(ISERROR(SEARCH(("Reducir"),(AZ43))))</formula>
    </cfRule>
    <cfRule type="containsText" dxfId="36" priority="17" stopIfTrue="1" operator="containsText" text="Reducir">
      <formula>NOT(ISERROR(SEARCH(("Reducir"),(AZ43))))</formula>
    </cfRule>
    <cfRule type="expression" dxfId="35" priority="23" stopIfTrue="1">
      <formula>IF(#REF!="",AX43="","")</formula>
    </cfRule>
    <cfRule type="containsText" dxfId="34" priority="22" stopIfTrue="1" operator="containsText" text="Evitar">
      <formula>NOT(ISERROR(SEARCH(("Evitar"),(AZ43))))</formula>
    </cfRule>
    <cfRule type="containsText" dxfId="33" priority="26" stopIfTrue="1" operator="containsText" text="Evitar">
      <formula>NOT(ISERROR(SEARCH(("Evitar"),(AZ43))))</formula>
    </cfRule>
    <cfRule type="containsText" dxfId="32" priority="25" stopIfTrue="1" operator="containsText" text="Asumir">
      <formula>NOT(ISERROR(SEARCH(("Asumir"),(AZ43))))</formula>
    </cfRule>
    <cfRule type="containsText" dxfId="31" priority="24" stopIfTrue="1" operator="containsText" text="Reducir">
      <formula>NOT(ISERROR(SEARCH(("Reducir"),(AZ43))))</formula>
    </cfRule>
  </conditionalFormatting>
  <conditionalFormatting sqref="BC10">
    <cfRule type="containsText" dxfId="30" priority="699" stopIfTrue="1" operator="containsText" text="Reducir">
      <formula>NOT(ISERROR(SEARCH(("Reducir"),(BC10))))</formula>
    </cfRule>
    <cfRule type="expression" dxfId="29" priority="698" stopIfTrue="1">
      <formula>IF(#REF!="",BB10="","")</formula>
    </cfRule>
    <cfRule type="containsText" dxfId="28" priority="700" stopIfTrue="1" operator="containsText" text="Asumir">
      <formula>NOT(ISERROR(SEARCH(("Asumir"),(BC10))))</formula>
    </cfRule>
    <cfRule type="containsText" dxfId="27" priority="701" stopIfTrue="1" operator="containsText" text="Evitar">
      <formula>NOT(ISERROR(SEARCH(("Evitar"),(BC10))))</formula>
    </cfRule>
  </conditionalFormatting>
  <conditionalFormatting sqref="BC12:BC16">
    <cfRule type="containsText" dxfId="26" priority="454" stopIfTrue="1" operator="containsText" text="Asumir">
      <formula>NOT(ISERROR(SEARCH(("Asumir"),(BC12))))</formula>
    </cfRule>
    <cfRule type="containsText" dxfId="25" priority="453" stopIfTrue="1" operator="containsText" text="Reducir">
      <formula>NOT(ISERROR(SEARCH(("Reducir"),(BC12))))</formula>
    </cfRule>
    <cfRule type="containsText" dxfId="24" priority="455" stopIfTrue="1" operator="containsText" text="Evitar">
      <formula>NOT(ISERROR(SEARCH(("Evitar"),(BC12))))</formula>
    </cfRule>
    <cfRule type="expression" dxfId="23" priority="445" stopIfTrue="1">
      <formula>IF(#REF!="",BB12="","")</formula>
    </cfRule>
  </conditionalFormatting>
  <conditionalFormatting sqref="BC19:BC20">
    <cfRule type="containsText" dxfId="22" priority="314" stopIfTrue="1" operator="containsText" text="Asumir">
      <formula>NOT(ISERROR(SEARCH(("Asumir"),(BC19))))</formula>
    </cfRule>
    <cfRule type="containsText" dxfId="21" priority="313" stopIfTrue="1" operator="containsText" text="Reducir">
      <formula>NOT(ISERROR(SEARCH(("Reducir"),(BC19))))</formula>
    </cfRule>
    <cfRule type="expression" dxfId="20" priority="312" stopIfTrue="1">
      <formula>IF(#REF!="",BB19="","")</formula>
    </cfRule>
    <cfRule type="containsText" dxfId="19" priority="315" stopIfTrue="1" operator="containsText" text="Evitar">
      <formula>NOT(ISERROR(SEARCH(("Evitar"),(BC19))))</formula>
    </cfRule>
  </conditionalFormatting>
  <conditionalFormatting sqref="BC22">
    <cfRule type="containsText" dxfId="18" priority="320" stopIfTrue="1" operator="containsText" text="Asumir">
      <formula>NOT(ISERROR(SEARCH(("Asumir"),(BC22))))</formula>
    </cfRule>
    <cfRule type="containsText" dxfId="17" priority="321" stopIfTrue="1" operator="containsText" text="Evitar">
      <formula>NOT(ISERROR(SEARCH(("Evitar"),(BC22))))</formula>
    </cfRule>
    <cfRule type="expression" dxfId="16" priority="318" stopIfTrue="1">
      <formula>IF(#REF!="",BB22="","")</formula>
    </cfRule>
    <cfRule type="containsText" dxfId="15" priority="319" stopIfTrue="1" operator="containsText" text="Reducir">
      <formula>NOT(ISERROR(SEARCH(("Reducir"),(BC22))))</formula>
    </cfRule>
  </conditionalFormatting>
  <conditionalFormatting sqref="BC26">
    <cfRule type="containsText" dxfId="14" priority="71" stopIfTrue="1" operator="containsText" text="Asumir">
      <formula>NOT(ISERROR(SEARCH(("Asumir"),(BC26))))</formula>
    </cfRule>
    <cfRule type="containsText" dxfId="13" priority="72" stopIfTrue="1" operator="containsText" text="Evitar">
      <formula>NOT(ISERROR(SEARCH(("Evitar"),(BC26))))</formula>
    </cfRule>
    <cfRule type="containsText" dxfId="12" priority="70" stopIfTrue="1" operator="containsText" text="Reducir">
      <formula>NOT(ISERROR(SEARCH(("Reducir"),(BC26))))</formula>
    </cfRule>
  </conditionalFormatting>
  <conditionalFormatting sqref="BC26:BC28">
    <cfRule type="expression" dxfId="11" priority="69" stopIfTrue="1">
      <formula>IF(#REF!="",BA26="","")</formula>
    </cfRule>
  </conditionalFormatting>
  <conditionalFormatting sqref="BC27:BC28">
    <cfRule type="containsText" dxfId="10" priority="66" stopIfTrue="1" operator="containsText" text="Reducir">
      <formula>NOT(ISERROR(SEARCH(("Reducir"),(BC27))))</formula>
    </cfRule>
    <cfRule type="containsText" dxfId="9" priority="67" stopIfTrue="1" operator="containsText" text="Asumir">
      <formula>NOT(ISERROR(SEARCH(("Asumir"),(BC27))))</formula>
    </cfRule>
    <cfRule type="containsText" dxfId="8" priority="68" stopIfTrue="1" operator="containsText" text="Evitar">
      <formula>NOT(ISERROR(SEARCH(("Evitar"),(BC27))))</formula>
    </cfRule>
  </conditionalFormatting>
  <conditionalFormatting sqref="BC34:BC35">
    <cfRule type="containsText" dxfId="7" priority="36" stopIfTrue="1" operator="containsText" text="Evitar">
      <formula>NOT(ISERROR(SEARCH(("Evitar"),(BC34))))</formula>
    </cfRule>
    <cfRule type="containsText" dxfId="6" priority="35" stopIfTrue="1" operator="containsText" text="Asumir">
      <formula>NOT(ISERROR(SEARCH(("Asumir"),(BC34))))</formula>
    </cfRule>
    <cfRule type="containsText" dxfId="5" priority="34" stopIfTrue="1" operator="containsText" text="Reducir">
      <formula>NOT(ISERROR(SEARCH(("Reducir"),(BC34))))</formula>
    </cfRule>
    <cfRule type="expression" dxfId="4" priority="33" stopIfTrue="1">
      <formula>IF(#REF!="",BB34="","")</formula>
    </cfRule>
  </conditionalFormatting>
  <conditionalFormatting sqref="BC41:BC42">
    <cfRule type="expression" dxfId="3" priority="45" stopIfTrue="1">
      <formula>IF(#REF!="",BB41="","")</formula>
    </cfRule>
    <cfRule type="containsText" dxfId="2" priority="46" stopIfTrue="1" operator="containsText" text="Reducir">
      <formula>NOT(ISERROR(SEARCH(("Reducir"),(BC41))))</formula>
    </cfRule>
    <cfRule type="containsText" dxfId="1" priority="47" stopIfTrue="1" operator="containsText" text="Asumir">
      <formula>NOT(ISERROR(SEARCH(("Asumir"),(BC41))))</formula>
    </cfRule>
    <cfRule type="containsText" dxfId="0" priority="48" stopIfTrue="1" operator="containsText" text="Evitar">
      <formula>NOT(ISERROR(SEARCH(("Evitar"),(BC41))))</formula>
    </cfRule>
  </conditionalFormatting>
  <dataValidations count="2">
    <dataValidation errorStyle="warning" allowBlank="1" errorTitle="ERROR DE CALIFICACION" error="Califique:_x000a_1 para BAJO_x000a_2 para MEDIO_x000a_3 para ALTO" promptTitle="CALIFIQUE" prompt="1 - BAJO_x000a_2 - MEDIO_x000a_3 - ALTO" sqref="L10 N10:O14 K11:L11 N22:N28 N15:N20 N33:N45 L33:L45 L12:L28 O15:O57" xr:uid="{2EE92650-E2BD-41D3-BB4E-039D62E5D774}"/>
    <dataValidation type="list" allowBlank="1" showInputMessage="1" showErrorMessage="1" sqref="J22:K22 M22 K21" xr:uid="{55FC3BBC-27E3-4D2D-AE58-E10E01BFDD27}"/>
  </dataValidations>
  <pageMargins left="0.7" right="0.7" top="0.75" bottom="0.75" header="0.3" footer="0.3"/>
  <pageSetup orientation="portrait" r:id="rId1"/>
  <ignoredErrors>
    <ignoredError sqref="J12:K12 J13:K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F616F-79FA-42EC-8BD7-81494F84496B}">
  <dimension ref="A1:L15"/>
  <sheetViews>
    <sheetView workbookViewId="0">
      <selection activeCell="K13" sqref="K13"/>
    </sheetView>
  </sheetViews>
  <sheetFormatPr baseColWidth="10" defaultRowHeight="15" x14ac:dyDescent="0.25"/>
  <cols>
    <col min="4" max="4" width="16.42578125" customWidth="1"/>
    <col min="6" max="7" width="2.85546875" customWidth="1"/>
    <col min="8" max="8" width="14.28515625" customWidth="1"/>
    <col min="9" max="9" width="5.140625" customWidth="1"/>
    <col min="10" max="10" width="15.42578125" customWidth="1"/>
    <col min="11" max="11" width="41.42578125" customWidth="1"/>
    <col min="12" max="12" width="21.140625" customWidth="1"/>
  </cols>
  <sheetData>
    <row r="1" spans="1:12" x14ac:dyDescent="0.25">
      <c r="J1" s="34" t="s">
        <v>52</v>
      </c>
    </row>
    <row r="2" spans="1:12" ht="15.75" thickBot="1" x14ac:dyDescent="0.3">
      <c r="B2" s="34" t="s">
        <v>48</v>
      </c>
      <c r="K2" s="32" t="s">
        <v>44</v>
      </c>
      <c r="L2" s="32" t="s">
        <v>13</v>
      </c>
    </row>
    <row r="3" spans="1:12" ht="33" customHeight="1" x14ac:dyDescent="0.25">
      <c r="B3" s="33" t="s">
        <v>34</v>
      </c>
      <c r="C3" s="33" t="s">
        <v>50</v>
      </c>
      <c r="D3" s="33" t="s">
        <v>35</v>
      </c>
      <c r="E3" s="33" t="s">
        <v>50</v>
      </c>
      <c r="F3" s="49"/>
      <c r="G3" s="49"/>
      <c r="H3" s="49"/>
      <c r="I3" s="39">
        <v>1</v>
      </c>
      <c r="J3" s="40" t="s">
        <v>30</v>
      </c>
      <c r="K3" s="41" t="s">
        <v>57</v>
      </c>
      <c r="L3" s="42">
        <v>0.2</v>
      </c>
    </row>
    <row r="4" spans="1:12" ht="30" x14ac:dyDescent="0.25">
      <c r="B4" t="s">
        <v>46</v>
      </c>
      <c r="C4" s="31">
        <v>0.25</v>
      </c>
      <c r="D4" t="s">
        <v>51</v>
      </c>
      <c r="E4" s="31">
        <v>0.25</v>
      </c>
      <c r="F4" s="31"/>
      <c r="G4" s="31"/>
      <c r="H4" s="31"/>
      <c r="I4" s="43">
        <v>2</v>
      </c>
      <c r="J4" s="36" t="s">
        <v>53</v>
      </c>
      <c r="K4" s="35" t="s">
        <v>58</v>
      </c>
      <c r="L4" s="44">
        <v>0.4</v>
      </c>
    </row>
    <row r="5" spans="1:12" ht="30" x14ac:dyDescent="0.25">
      <c r="B5" t="s">
        <v>49</v>
      </c>
      <c r="C5" s="31">
        <v>0.15</v>
      </c>
      <c r="D5" t="s">
        <v>47</v>
      </c>
      <c r="E5" s="31">
        <v>0.15</v>
      </c>
      <c r="F5" s="31"/>
      <c r="G5" s="31"/>
      <c r="H5" s="31"/>
      <c r="I5" s="43">
        <v>3</v>
      </c>
      <c r="J5" s="37" t="s">
        <v>54</v>
      </c>
      <c r="K5" s="35" t="s">
        <v>59</v>
      </c>
      <c r="L5" s="44">
        <v>0.6</v>
      </c>
    </row>
    <row r="6" spans="1:12" ht="45" x14ac:dyDescent="0.25">
      <c r="A6" s="74" t="s">
        <v>94</v>
      </c>
      <c r="I6" s="43">
        <v>4</v>
      </c>
      <c r="J6" s="38" t="s">
        <v>55</v>
      </c>
      <c r="K6" s="35" t="s">
        <v>60</v>
      </c>
      <c r="L6" s="44">
        <v>0.8</v>
      </c>
    </row>
    <row r="7" spans="1:12" ht="30.75" thickBot="1" x14ac:dyDescent="0.3">
      <c r="I7" s="45">
        <v>5</v>
      </c>
      <c r="J7" s="46" t="s">
        <v>56</v>
      </c>
      <c r="K7" s="47" t="s">
        <v>61</v>
      </c>
      <c r="L7" s="48">
        <v>1</v>
      </c>
    </row>
    <row r="9" spans="1:12" x14ac:dyDescent="0.25">
      <c r="J9" s="59" t="s">
        <v>76</v>
      </c>
    </row>
    <row r="10" spans="1:12" ht="15.75" thickBot="1" x14ac:dyDescent="0.3">
      <c r="K10" s="58" t="s">
        <v>75</v>
      </c>
      <c r="L10" s="32" t="s">
        <v>74</v>
      </c>
    </row>
    <row r="11" spans="1:12" ht="30" x14ac:dyDescent="0.25">
      <c r="I11">
        <v>1</v>
      </c>
      <c r="J11" s="50" t="s">
        <v>31</v>
      </c>
      <c r="K11" s="41" t="s">
        <v>69</v>
      </c>
      <c r="L11" s="51" t="s">
        <v>64</v>
      </c>
    </row>
    <row r="12" spans="1:12" ht="60" x14ac:dyDescent="0.25">
      <c r="I12">
        <v>2</v>
      </c>
      <c r="J12" s="52" t="s">
        <v>62</v>
      </c>
      <c r="K12" s="35" t="s">
        <v>70</v>
      </c>
      <c r="L12" s="53" t="s">
        <v>65</v>
      </c>
    </row>
    <row r="13" spans="1:12" ht="45" x14ac:dyDescent="0.25">
      <c r="I13">
        <v>3</v>
      </c>
      <c r="J13" s="54" t="s">
        <v>23</v>
      </c>
      <c r="K13" s="35" t="s">
        <v>71</v>
      </c>
      <c r="L13" s="53" t="s">
        <v>66</v>
      </c>
    </row>
    <row r="14" spans="1:12" ht="60" x14ac:dyDescent="0.25">
      <c r="I14">
        <v>4</v>
      </c>
      <c r="J14" s="55" t="s">
        <v>63</v>
      </c>
      <c r="K14" s="35" t="s">
        <v>72</v>
      </c>
      <c r="L14" s="53" t="s">
        <v>67</v>
      </c>
    </row>
    <row r="15" spans="1:12" ht="45.75" thickBot="1" x14ac:dyDescent="0.3">
      <c r="I15">
        <v>5</v>
      </c>
      <c r="J15" s="56" t="s">
        <v>29</v>
      </c>
      <c r="K15" s="47" t="s">
        <v>73</v>
      </c>
      <c r="L15" s="57" t="s">
        <v>68</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de riesgos Institucional </vt:lpstr>
      <vt:lpstr>Parametros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DIOMEDES ALEJANDRO ANGULO ANGULO</dc:creator>
  <cp:keywords/>
  <dc:description/>
  <cp:lastModifiedBy>DIOMEDES ALEJANDRO ANGULO ANGULO</cp:lastModifiedBy>
  <cp:revision/>
  <dcterms:created xsi:type="dcterms:W3CDTF">2025-01-27T22:01:38Z</dcterms:created>
  <dcterms:modified xsi:type="dcterms:W3CDTF">2025-06-19T20:37:37Z</dcterms:modified>
  <cp:category/>
  <cp:contentStatus/>
</cp:coreProperties>
</file>