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8"/>
  <workbookPr/>
  <mc:AlternateContent xmlns:mc="http://schemas.openxmlformats.org/markup-compatibility/2006">
    <mc:Choice Requires="x15">
      <x15ac:absPath xmlns:x15ac="http://schemas.microsoft.com/office/spreadsheetml/2010/11/ac" url="/Users/katherinecarvajalgonzalez/Desktop/6. MATRIZ DE RIESGOS 2025/"/>
    </mc:Choice>
  </mc:AlternateContent>
  <xr:revisionPtr revIDLastSave="0" documentId="13_ncr:1_{F34BAFD2-04EA-E243-BF01-F5BF8B20547F}" xr6:coauthVersionLast="47" xr6:coauthVersionMax="47" xr10:uidLastSave="{00000000-0000-0000-0000-000000000000}"/>
  <bookViews>
    <workbookView xWindow="160" yWindow="660" windowWidth="28480" windowHeight="15760" xr2:uid="{0C041748-B044-4FB9-8211-F613DC3A6C13}"/>
  </bookViews>
  <sheets>
    <sheet name="Mapa de riesgos Institucional " sheetId="1" r:id="rId1"/>
    <sheet name="Parametros" sheetId="2" r:id="rId2"/>
  </sheets>
  <definedNames>
    <definedName name="_xlnm._FilterDatabase" localSheetId="0" hidden="1">'Mapa de riesgos Institucional '!$A$8:$BC$45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30" i="1" l="1" a="1"/>
  <c r="AM30" i="1" s="1"/>
  <c r="AD30" i="1"/>
  <c r="AD31" i="1"/>
  <c r="AD32" i="1"/>
  <c r="AD33" i="1"/>
  <c r="AD34" i="1"/>
  <c r="AD35" i="1"/>
  <c r="N35" i="1"/>
  <c r="N34" i="1"/>
  <c r="N33" i="1"/>
  <c r="N32" i="1"/>
  <c r="N31" i="1"/>
  <c r="N30" i="1"/>
  <c r="J35" i="1"/>
  <c r="L35" i="1" s="1"/>
  <c r="J34" i="1"/>
  <c r="L34" i="1" s="1"/>
  <c r="J33" i="1"/>
  <c r="L33" i="1" s="1"/>
  <c r="J32" i="1"/>
  <c r="L32" i="1" s="1"/>
  <c r="J31" i="1"/>
  <c r="L31" i="1" s="1"/>
  <c r="L30" i="1"/>
  <c r="K30" i="1"/>
  <c r="J30" i="1"/>
  <c r="K33" i="1" l="1"/>
  <c r="K31" i="1"/>
  <c r="K34" i="1"/>
  <c r="K32" i="1"/>
  <c r="K35" i="1"/>
  <c r="AO37" i="1" l="1"/>
  <c r="AP37" i="1" s="1"/>
  <c r="AN37" i="1"/>
  <c r="AM37" i="1" a="1"/>
  <c r="AM37" i="1" s="1"/>
  <c r="AO36" i="1"/>
  <c r="AP36" i="1" s="1"/>
  <c r="AN36" i="1"/>
  <c r="AM36" i="1" s="1" a="1"/>
  <c r="AM36" i="1" s="1"/>
  <c r="AD37" i="1"/>
  <c r="AD36" i="1"/>
  <c r="N37" i="1"/>
  <c r="N36" i="1"/>
  <c r="J37" i="1"/>
  <c r="L37" i="1" s="1"/>
  <c r="J36" i="1"/>
  <c r="L36" i="1" s="1"/>
  <c r="K36" i="1" l="1"/>
  <c r="K37" i="1"/>
  <c r="AO29" i="1" l="1"/>
  <c r="AP29" i="1" s="1"/>
  <c r="AN29" i="1"/>
  <c r="AM29" i="1" s="1"/>
  <c r="AO28" i="1"/>
  <c r="AP28" i="1" s="1"/>
  <c r="AN28" i="1"/>
  <c r="AM28" i="1" s="1"/>
  <c r="AO27" i="1"/>
  <c r="AP27" i="1" s="1"/>
  <c r="AN27" i="1"/>
  <c r="AM27" i="1" s="1"/>
  <c r="AD29" i="1"/>
  <c r="AD28" i="1"/>
  <c r="AD27" i="1"/>
  <c r="Q29" i="1"/>
  <c r="P29" i="1" s="1"/>
  <c r="N29" i="1"/>
  <c r="J29" i="1"/>
  <c r="L29" i="1" s="1"/>
  <c r="J28" i="1"/>
  <c r="L28" i="1" s="1"/>
  <c r="J27" i="1"/>
  <c r="L27" i="1" s="1"/>
  <c r="K27" i="1" l="1"/>
  <c r="K28" i="1"/>
  <c r="K29" i="1"/>
  <c r="AO26" i="1" l="1"/>
  <c r="AN26" i="1"/>
  <c r="AM26" i="1" s="1" a="1"/>
  <c r="AM26" i="1" s="1"/>
  <c r="AO25" i="1"/>
  <c r="AN25" i="1"/>
  <c r="AM25" i="1" a="1"/>
  <c r="AM25" i="1" s="1"/>
  <c r="AO24" i="1"/>
  <c r="AP24" i="1" s="1"/>
  <c r="AN24" i="1"/>
  <c r="AM24" i="1" a="1"/>
  <c r="AM24" i="1" s="1"/>
  <c r="AQ24" i="1" s="1"/>
  <c r="AP23" i="1"/>
  <c r="AO23" i="1"/>
  <c r="AN23" i="1"/>
  <c r="AM23" i="1" a="1"/>
  <c r="AM23" i="1" s="1"/>
  <c r="AQ23" i="1" s="1"/>
  <c r="AQ25" i="1" l="1"/>
  <c r="AP26" i="1"/>
  <c r="AP25" i="1"/>
  <c r="AQ26" i="1"/>
  <c r="AD26" i="1"/>
  <c r="AD25" i="1"/>
  <c r="AD24" i="1"/>
  <c r="AD23" i="1"/>
  <c r="P26" i="1"/>
  <c r="P25" i="1"/>
  <c r="P24" i="1"/>
  <c r="P23" i="1"/>
  <c r="AO11" i="1" l="1"/>
  <c r="AP11" i="1" s="1"/>
  <c r="AN11" i="1"/>
  <c r="AM11" i="1" a="1"/>
  <c r="AM11" i="1" s="1"/>
  <c r="AO10" i="1"/>
  <c r="AP10" i="1" s="1"/>
  <c r="AN10" i="1"/>
  <c r="AM10" i="1" s="1" a="1"/>
  <c r="AM10" i="1" s="1"/>
  <c r="AN12" i="1"/>
  <c r="AM12" i="1" s="1" a="1"/>
  <c r="AM12" i="1" s="1"/>
  <c r="AO12" i="1"/>
  <c r="AP12" i="1" s="1"/>
  <c r="AD11" i="1"/>
  <c r="AD10" i="1"/>
  <c r="N11" i="1"/>
  <c r="N10" i="1"/>
  <c r="J11" i="1"/>
  <c r="L11" i="1" s="1"/>
  <c r="J10" i="1"/>
  <c r="L10" i="1" s="1"/>
  <c r="Z10" i="1"/>
  <c r="AI10" i="1"/>
  <c r="Z11" i="1"/>
  <c r="AI11" i="1"/>
  <c r="K10" i="1" l="1"/>
  <c r="AQ10" i="1" s="1"/>
  <c r="O11" i="1"/>
  <c r="K11" i="1"/>
  <c r="AQ11" i="1" s="1"/>
  <c r="U11" i="1"/>
  <c r="O10" i="1"/>
  <c r="T11" i="1"/>
  <c r="S11" i="1"/>
  <c r="Q11" i="1" l="1"/>
  <c r="R11" i="1"/>
  <c r="P11" i="1" s="1"/>
  <c r="AV10" i="1"/>
  <c r="AR10" i="1" s="1"/>
  <c r="AT10" i="1"/>
  <c r="AW10" i="1"/>
  <c r="AS10" i="1"/>
  <c r="AU10" i="1"/>
  <c r="AV11" i="1"/>
  <c r="AS11" i="1"/>
  <c r="AT11" i="1"/>
  <c r="AR11" i="1" s="1"/>
  <c r="AU11" i="1"/>
  <c r="AW11" i="1"/>
  <c r="S10" i="1"/>
  <c r="T10" i="1"/>
  <c r="P10" i="1" s="1"/>
  <c r="U10" i="1"/>
  <c r="Q10" i="1"/>
  <c r="R10" i="1"/>
  <c r="J22" i="1" l="1"/>
  <c r="J21" i="1"/>
  <c r="J20" i="1"/>
  <c r="J19" i="1"/>
  <c r="J18" i="1"/>
  <c r="J17" i="1"/>
  <c r="AO45" i="1"/>
  <c r="AI45" i="1"/>
  <c r="Z45" i="1"/>
  <c r="N45" i="1"/>
  <c r="J45" i="1"/>
  <c r="AO44" i="1"/>
  <c r="AI44" i="1"/>
  <c r="Z44" i="1"/>
  <c r="N44" i="1"/>
  <c r="J44" i="1"/>
  <c r="AO43" i="1"/>
  <c r="AI43" i="1"/>
  <c r="Z43" i="1"/>
  <c r="N43" i="1"/>
  <c r="J43" i="1"/>
  <c r="O43" i="1" l="1"/>
  <c r="L43" i="1"/>
  <c r="K43" i="1"/>
  <c r="AD43" i="1" s="1"/>
  <c r="AN43" i="1" s="1"/>
  <c r="AM43" i="1" s="1" a="1"/>
  <c r="AM43" i="1" s="1"/>
  <c r="AQ43" i="1"/>
  <c r="AP43" i="1"/>
  <c r="O44" i="1"/>
  <c r="L44" i="1"/>
  <c r="K44" i="1"/>
  <c r="AD44" i="1" s="1"/>
  <c r="AN44" i="1" s="1"/>
  <c r="AM44" i="1" s="1" a="1"/>
  <c r="AM44" i="1" s="1"/>
  <c r="AQ44" i="1"/>
  <c r="AP44" i="1"/>
  <c r="O45" i="1"/>
  <c r="L45" i="1"/>
  <c r="K45" i="1"/>
  <c r="AD45" i="1" s="1"/>
  <c r="AN45" i="1" s="1"/>
  <c r="AM45" i="1" s="1" a="1"/>
  <c r="AM45" i="1" s="1"/>
  <c r="AQ45" i="1"/>
  <c r="AP45" i="1"/>
  <c r="AW45" i="1" l="1"/>
  <c r="AV45" i="1"/>
  <c r="AU45" i="1"/>
  <c r="AR45" i="1" s="1"/>
  <c r="AT45" i="1"/>
  <c r="AS45" i="1"/>
  <c r="U45" i="1"/>
  <c r="T45" i="1"/>
  <c r="S45" i="1"/>
  <c r="P45" i="1" s="1"/>
  <c r="R45" i="1"/>
  <c r="Q45" i="1"/>
  <c r="AW44" i="1"/>
  <c r="AV44" i="1"/>
  <c r="AU44" i="1"/>
  <c r="AR44" i="1" s="1"/>
  <c r="AT44" i="1"/>
  <c r="AS44" i="1"/>
  <c r="U44" i="1"/>
  <c r="T44" i="1"/>
  <c r="S44" i="1"/>
  <c r="P44" i="1" s="1"/>
  <c r="R44" i="1"/>
  <c r="Q44" i="1"/>
  <c r="AW43" i="1"/>
  <c r="AV43" i="1"/>
  <c r="AU43" i="1"/>
  <c r="AT43" i="1"/>
  <c r="AR43" i="1" s="1"/>
  <c r="AS43" i="1"/>
  <c r="U43" i="1"/>
  <c r="T43" i="1"/>
  <c r="S43" i="1"/>
  <c r="R43" i="1"/>
  <c r="P43" i="1" s="1"/>
  <c r="Q43" i="1"/>
  <c r="AO42" i="1" l="1"/>
  <c r="AP42" i="1" s="1"/>
  <c r="AI42" i="1"/>
  <c r="Z42" i="1"/>
  <c r="AO41" i="1"/>
  <c r="AP41" i="1" s="1"/>
  <c r="AI41" i="1"/>
  <c r="Z41" i="1"/>
  <c r="AO40" i="1"/>
  <c r="AP40" i="1" s="1"/>
  <c r="AI40" i="1"/>
  <c r="Z40" i="1"/>
  <c r="N42" i="1"/>
  <c r="J42" i="1"/>
  <c r="O42" i="1" s="1"/>
  <c r="N41" i="1"/>
  <c r="J41" i="1"/>
  <c r="O41" i="1" s="1"/>
  <c r="N40" i="1"/>
  <c r="J40" i="1"/>
  <c r="O40" i="1" s="1"/>
  <c r="Q42" i="1" l="1"/>
  <c r="R42" i="1"/>
  <c r="P42" i="1" s="1"/>
  <c r="S42" i="1"/>
  <c r="T42" i="1"/>
  <c r="U42" i="1"/>
  <c r="Q41" i="1"/>
  <c r="R41" i="1"/>
  <c r="P41" i="1" s="1"/>
  <c r="S41" i="1"/>
  <c r="T41" i="1"/>
  <c r="U41" i="1"/>
  <c r="Q40" i="1"/>
  <c r="R40" i="1"/>
  <c r="P40" i="1" s="1"/>
  <c r="S40" i="1"/>
  <c r="T40" i="1"/>
  <c r="U40" i="1"/>
  <c r="L40" i="1"/>
  <c r="K40" i="1"/>
  <c r="AD40" i="1" s="1"/>
  <c r="AN40" i="1" s="1"/>
  <c r="AM40" i="1" s="1" a="1"/>
  <c r="AM40" i="1" s="1"/>
  <c r="AQ40" i="1" s="1"/>
  <c r="L41" i="1"/>
  <c r="K41" i="1"/>
  <c r="AD41" i="1" s="1"/>
  <c r="AN41" i="1" s="1"/>
  <c r="AM41" i="1" s="1" a="1"/>
  <c r="AM41" i="1" s="1"/>
  <c r="AQ41" i="1" s="1"/>
  <c r="L42" i="1"/>
  <c r="K42" i="1"/>
  <c r="AD42" i="1" s="1"/>
  <c r="AN42" i="1" s="1"/>
  <c r="AM42" i="1" s="1" a="1"/>
  <c r="AM42" i="1" s="1"/>
  <c r="AQ42" i="1" s="1"/>
  <c r="AS42" i="1" l="1"/>
  <c r="AT42" i="1"/>
  <c r="AR42" i="1" s="1"/>
  <c r="AU42" i="1"/>
  <c r="AV42" i="1"/>
  <c r="AW42" i="1"/>
  <c r="AS41" i="1"/>
  <c r="AT41" i="1"/>
  <c r="AR41" i="1" s="1"/>
  <c r="AU41" i="1"/>
  <c r="AV41" i="1"/>
  <c r="AW41" i="1"/>
  <c r="AS40" i="1"/>
  <c r="AT40" i="1"/>
  <c r="AR40" i="1" s="1"/>
  <c r="AU40" i="1"/>
  <c r="AV40" i="1"/>
  <c r="AW40" i="1"/>
  <c r="AO39" i="1"/>
  <c r="AI39" i="1"/>
  <c r="Z39" i="1"/>
  <c r="N39" i="1"/>
  <c r="J39" i="1"/>
  <c r="O39" i="1" l="1"/>
  <c r="L39" i="1"/>
  <c r="K39" i="1"/>
  <c r="AD39" i="1" s="1"/>
  <c r="AN39" i="1" s="1"/>
  <c r="AM39" i="1" s="1" a="1"/>
  <c r="AM39" i="1" s="1"/>
  <c r="AQ39" i="1" s="1"/>
  <c r="AP39" i="1"/>
  <c r="AO38" i="1"/>
  <c r="AI38" i="1"/>
  <c r="Z38" i="1"/>
  <c r="N38" i="1"/>
  <c r="J38" i="1"/>
  <c r="AW39" i="1" l="1"/>
  <c r="AV39" i="1"/>
  <c r="AU39" i="1"/>
  <c r="AR39" i="1" s="1"/>
  <c r="AT39" i="1"/>
  <c r="AS39" i="1"/>
  <c r="U39" i="1"/>
  <c r="T39" i="1"/>
  <c r="S39" i="1"/>
  <c r="P39" i="1" s="1"/>
  <c r="R39" i="1"/>
  <c r="Q39" i="1"/>
  <c r="O38" i="1"/>
  <c r="L38" i="1"/>
  <c r="K38" i="1"/>
  <c r="AD38" i="1" s="1"/>
  <c r="AN38" i="1" s="1"/>
  <c r="AM38" i="1" s="1" a="1"/>
  <c r="AM38" i="1" s="1"/>
  <c r="AQ38" i="1"/>
  <c r="AP38" i="1"/>
  <c r="AW38" i="1" l="1"/>
  <c r="AV38" i="1"/>
  <c r="AU38" i="1"/>
  <c r="AT38" i="1"/>
  <c r="AS38" i="1"/>
  <c r="AR38" i="1" s="1"/>
  <c r="U38" i="1"/>
  <c r="T38" i="1"/>
  <c r="S38" i="1"/>
  <c r="R38" i="1"/>
  <c r="Q38" i="1"/>
  <c r="P38" i="1" s="1"/>
  <c r="AI37" i="1" l="1"/>
  <c r="Z37" i="1"/>
  <c r="AI36" i="1"/>
  <c r="Z36" i="1"/>
  <c r="O36" i="1" l="1"/>
  <c r="AQ36" i="1"/>
  <c r="O37" i="1"/>
  <c r="AQ37" i="1"/>
  <c r="AW37" i="1" l="1"/>
  <c r="AV37" i="1"/>
  <c r="AU37" i="1"/>
  <c r="AT37" i="1"/>
  <c r="AR37" i="1" s="1"/>
  <c r="AS37" i="1"/>
  <c r="U37" i="1"/>
  <c r="T37" i="1"/>
  <c r="S37" i="1"/>
  <c r="R37" i="1"/>
  <c r="P37" i="1" s="1"/>
  <c r="Q37" i="1"/>
  <c r="AW36" i="1"/>
  <c r="AV36" i="1"/>
  <c r="AU36" i="1"/>
  <c r="AT36" i="1"/>
  <c r="AR36" i="1" s="1"/>
  <c r="AS36" i="1"/>
  <c r="U36" i="1"/>
  <c r="T36" i="1"/>
  <c r="S36" i="1"/>
  <c r="R36" i="1"/>
  <c r="P36" i="1" s="1"/>
  <c r="Q36" i="1"/>
  <c r="AO35" i="1" l="1"/>
  <c r="AI35" i="1"/>
  <c r="Z35" i="1"/>
  <c r="AO34" i="1"/>
  <c r="AI34" i="1"/>
  <c r="Z34" i="1"/>
  <c r="AO33" i="1"/>
  <c r="AI33" i="1"/>
  <c r="Z33" i="1"/>
  <c r="AO32" i="1"/>
  <c r="AI32" i="1"/>
  <c r="Z32" i="1"/>
  <c r="AO31" i="1"/>
  <c r="AI31" i="1"/>
  <c r="Z31" i="1"/>
  <c r="AO30" i="1"/>
  <c r="AI30" i="1"/>
  <c r="Z30" i="1"/>
  <c r="O30" i="1" l="1"/>
  <c r="AN30" i="1"/>
  <c r="AQ30" i="1" s="1"/>
  <c r="AP30" i="1"/>
  <c r="O31" i="1"/>
  <c r="AN31" i="1"/>
  <c r="AM31" i="1" s="1" a="1"/>
  <c r="AM31" i="1" s="1"/>
  <c r="AQ31" i="1" s="1"/>
  <c r="AP31" i="1"/>
  <c r="O32" i="1"/>
  <c r="AN32" i="1"/>
  <c r="AM32" i="1" s="1" a="1"/>
  <c r="AM32" i="1" s="1"/>
  <c r="AQ32" i="1" s="1"/>
  <c r="AP32" i="1"/>
  <c r="O33" i="1"/>
  <c r="AN33" i="1"/>
  <c r="AM33" i="1" s="1" a="1"/>
  <c r="AM33" i="1" s="1"/>
  <c r="AQ33" i="1" s="1"/>
  <c r="AP33" i="1"/>
  <c r="O34" i="1"/>
  <c r="AN34" i="1"/>
  <c r="AM34" i="1" s="1" a="1"/>
  <c r="AM34" i="1" s="1"/>
  <c r="AQ34" i="1" s="1"/>
  <c r="AP34" i="1"/>
  <c r="O35" i="1"/>
  <c r="AN35" i="1"/>
  <c r="AM35" i="1" s="1" a="1"/>
  <c r="AM35" i="1" s="1"/>
  <c r="AQ35" i="1" s="1"/>
  <c r="AP35" i="1"/>
  <c r="AW35" i="1" l="1"/>
  <c r="AV35" i="1"/>
  <c r="AU35" i="1"/>
  <c r="AR35" i="1" s="1"/>
  <c r="AT35" i="1"/>
  <c r="AS35" i="1"/>
  <c r="U35" i="1"/>
  <c r="T35" i="1"/>
  <c r="S35" i="1"/>
  <c r="P35" i="1" s="1"/>
  <c r="R35" i="1"/>
  <c r="Q35" i="1"/>
  <c r="AW34" i="1"/>
  <c r="AV34" i="1"/>
  <c r="AU34" i="1"/>
  <c r="AR34" i="1" s="1"/>
  <c r="AT34" i="1"/>
  <c r="AS34" i="1"/>
  <c r="U34" i="1"/>
  <c r="T34" i="1"/>
  <c r="S34" i="1"/>
  <c r="P34" i="1" s="1"/>
  <c r="R34" i="1"/>
  <c r="Q34" i="1"/>
  <c r="AW33" i="1"/>
  <c r="AV33" i="1"/>
  <c r="AU33" i="1"/>
  <c r="AR33" i="1" s="1"/>
  <c r="AT33" i="1"/>
  <c r="AS33" i="1"/>
  <c r="U33" i="1"/>
  <c r="T33" i="1"/>
  <c r="S33" i="1"/>
  <c r="P33" i="1" s="1"/>
  <c r="R33" i="1"/>
  <c r="Q33" i="1"/>
  <c r="AW32" i="1"/>
  <c r="AV32" i="1"/>
  <c r="AU32" i="1"/>
  <c r="AR32" i="1" s="1"/>
  <c r="AT32" i="1"/>
  <c r="AS32" i="1"/>
  <c r="U32" i="1"/>
  <c r="T32" i="1"/>
  <c r="S32" i="1"/>
  <c r="P32" i="1" s="1"/>
  <c r="R32" i="1"/>
  <c r="Q32" i="1"/>
  <c r="AW31" i="1"/>
  <c r="AV31" i="1"/>
  <c r="AU31" i="1"/>
  <c r="AR31" i="1" s="1"/>
  <c r="AT31" i="1"/>
  <c r="AS31" i="1"/>
  <c r="U31" i="1"/>
  <c r="T31" i="1"/>
  <c r="S31" i="1"/>
  <c r="P31" i="1" s="1"/>
  <c r="R31" i="1"/>
  <c r="Q31" i="1"/>
  <c r="AW30" i="1"/>
  <c r="AV30" i="1"/>
  <c r="AR30" i="1" s="1"/>
  <c r="AU30" i="1"/>
  <c r="AT30" i="1"/>
  <c r="AS30" i="1"/>
  <c r="U30" i="1"/>
  <c r="T30" i="1"/>
  <c r="P30" i="1" s="1"/>
  <c r="S30" i="1"/>
  <c r="R30" i="1"/>
  <c r="Q30" i="1"/>
  <c r="AI29" i="1" l="1"/>
  <c r="Z29" i="1"/>
  <c r="AI28" i="1"/>
  <c r="Z28" i="1"/>
  <c r="AI27" i="1"/>
  <c r="Z27" i="1"/>
  <c r="AQ27" i="1" l="1"/>
  <c r="AQ28" i="1"/>
  <c r="AQ29" i="1"/>
  <c r="AW29" i="1" l="1"/>
  <c r="AV29" i="1"/>
  <c r="AU29" i="1"/>
  <c r="AT29" i="1"/>
  <c r="AS29" i="1"/>
  <c r="AR29" i="1" s="1"/>
  <c r="U29" i="1"/>
  <c r="T29" i="1"/>
  <c r="S29" i="1"/>
  <c r="R29" i="1"/>
  <c r="AW28" i="1"/>
  <c r="AV28" i="1"/>
  <c r="AR28" i="1" s="1"/>
  <c r="AU28" i="1"/>
  <c r="AT28" i="1"/>
  <c r="AS28" i="1"/>
  <c r="U28" i="1"/>
  <c r="T28" i="1"/>
  <c r="P28" i="1" s="1"/>
  <c r="S28" i="1"/>
  <c r="R28" i="1"/>
  <c r="Q28" i="1"/>
  <c r="AW27" i="1"/>
  <c r="AR27" i="1" s="1"/>
  <c r="AV27" i="1"/>
  <c r="AU27" i="1"/>
  <c r="AT27" i="1"/>
  <c r="AS27" i="1"/>
  <c r="U27" i="1"/>
  <c r="P27" i="1" s="1"/>
  <c r="T27" i="1"/>
  <c r="S27" i="1"/>
  <c r="R27" i="1"/>
  <c r="Q27" i="1"/>
  <c r="AI26" i="1" l="1"/>
  <c r="Z26" i="1"/>
  <c r="N26" i="1"/>
  <c r="J26" i="1"/>
  <c r="AI25" i="1"/>
  <c r="Z25" i="1"/>
  <c r="N25" i="1"/>
  <c r="J25" i="1"/>
  <c r="AI24" i="1"/>
  <c r="Z24" i="1"/>
  <c r="N24" i="1"/>
  <c r="J24" i="1"/>
  <c r="AI23" i="1"/>
  <c r="Z23" i="1"/>
  <c r="N23" i="1"/>
  <c r="J23" i="1"/>
  <c r="O23" i="1" l="1"/>
  <c r="L23" i="1"/>
  <c r="K23" i="1"/>
  <c r="O24" i="1"/>
  <c r="L24" i="1"/>
  <c r="K24" i="1"/>
  <c r="O25" i="1"/>
  <c r="L25" i="1"/>
  <c r="K25" i="1"/>
  <c r="O26" i="1"/>
  <c r="L26" i="1"/>
  <c r="K26" i="1"/>
  <c r="AW26" i="1" l="1"/>
  <c r="AV26" i="1"/>
  <c r="AR26" i="1" s="1"/>
  <c r="AU26" i="1"/>
  <c r="AT26" i="1"/>
  <c r="AS26" i="1"/>
  <c r="U26" i="1"/>
  <c r="T26" i="1"/>
  <c r="S26" i="1"/>
  <c r="R26" i="1"/>
  <c r="Q26" i="1"/>
  <c r="AW25" i="1"/>
  <c r="AV25" i="1"/>
  <c r="AR25" i="1" s="1"/>
  <c r="AU25" i="1"/>
  <c r="AT25" i="1"/>
  <c r="AS25" i="1"/>
  <c r="U25" i="1"/>
  <c r="T25" i="1"/>
  <c r="S25" i="1"/>
  <c r="R25" i="1"/>
  <c r="Q25" i="1"/>
  <c r="AW24" i="1"/>
  <c r="AV24" i="1"/>
  <c r="AR24" i="1" s="1"/>
  <c r="AU24" i="1"/>
  <c r="AT24" i="1"/>
  <c r="AS24" i="1"/>
  <c r="U24" i="1"/>
  <c r="T24" i="1"/>
  <c r="S24" i="1"/>
  <c r="R24" i="1"/>
  <c r="Q24" i="1"/>
  <c r="AW23" i="1"/>
  <c r="AV23" i="1"/>
  <c r="AR23" i="1" s="1"/>
  <c r="AU23" i="1"/>
  <c r="AT23" i="1"/>
  <c r="AS23" i="1"/>
  <c r="U23" i="1"/>
  <c r="T23" i="1"/>
  <c r="S23" i="1"/>
  <c r="R23" i="1"/>
  <c r="Q23" i="1"/>
  <c r="AO22" i="1" l="1"/>
  <c r="AI22" i="1"/>
  <c r="Z22" i="1"/>
  <c r="N22" i="1"/>
  <c r="AO21" i="1"/>
  <c r="AI21" i="1"/>
  <c r="Z21" i="1"/>
  <c r="O21" i="1"/>
  <c r="N21" i="1"/>
  <c r="L21" i="1"/>
  <c r="K21" i="1"/>
  <c r="AD21" i="1" s="1"/>
  <c r="AN21" i="1" s="1"/>
  <c r="AM21" i="1" s="1" a="1"/>
  <c r="AM21" i="1" s="1"/>
  <c r="AO20" i="1"/>
  <c r="AI20" i="1"/>
  <c r="Z20" i="1"/>
  <c r="O20" i="1"/>
  <c r="N20" i="1"/>
  <c r="L20" i="1"/>
  <c r="K20" i="1"/>
  <c r="AD20" i="1" s="1"/>
  <c r="AN20" i="1" s="1"/>
  <c r="AM20" i="1" s="1" a="1"/>
  <c r="AM20" i="1" s="1"/>
  <c r="U20" i="1" l="1"/>
  <c r="T20" i="1"/>
  <c r="S20" i="1"/>
  <c r="P20" i="1" s="1"/>
  <c r="R20" i="1"/>
  <c r="Q20" i="1"/>
  <c r="AQ20" i="1"/>
  <c r="AP20" i="1"/>
  <c r="U21" i="1"/>
  <c r="T21" i="1"/>
  <c r="S21" i="1"/>
  <c r="R21" i="1"/>
  <c r="P21" i="1" s="1"/>
  <c r="Q21" i="1"/>
  <c r="AQ21" i="1"/>
  <c r="AP21" i="1"/>
  <c r="O22" i="1"/>
  <c r="L22" i="1"/>
  <c r="K22" i="1"/>
  <c r="AD22" i="1" s="1"/>
  <c r="AN22" i="1" s="1"/>
  <c r="AM22" i="1" s="1" a="1"/>
  <c r="AM22" i="1" s="1"/>
  <c r="AQ22" i="1"/>
  <c r="AP22" i="1"/>
  <c r="AW22" i="1" l="1"/>
  <c r="AV22" i="1"/>
  <c r="AU22" i="1"/>
  <c r="AT22" i="1"/>
  <c r="AR22" i="1" s="1"/>
  <c r="AS22" i="1"/>
  <c r="U22" i="1"/>
  <c r="T22" i="1"/>
  <c r="S22" i="1"/>
  <c r="R22" i="1"/>
  <c r="P22" i="1" s="1"/>
  <c r="Q22" i="1"/>
  <c r="AW21" i="1"/>
  <c r="AV21" i="1"/>
  <c r="AU21" i="1"/>
  <c r="AT21" i="1"/>
  <c r="AR21" i="1" s="1"/>
  <c r="AS21" i="1"/>
  <c r="AW20" i="1"/>
  <c r="AV20" i="1"/>
  <c r="AU20" i="1"/>
  <c r="AR20" i="1" s="1"/>
  <c r="AT20" i="1"/>
  <c r="AS20" i="1"/>
  <c r="AO19" i="1" l="1"/>
  <c r="AI19" i="1"/>
  <c r="Z19" i="1"/>
  <c r="O19" i="1"/>
  <c r="N19" i="1"/>
  <c r="L19" i="1"/>
  <c r="K19" i="1"/>
  <c r="AD19" i="1" s="1"/>
  <c r="AN19" i="1" s="1"/>
  <c r="AM19" i="1" s="1" a="1"/>
  <c r="AM19" i="1" s="1"/>
  <c r="AO18" i="1"/>
  <c r="AI18" i="1"/>
  <c r="Z18" i="1"/>
  <c r="O18" i="1"/>
  <c r="N18" i="1"/>
  <c r="L18" i="1"/>
  <c r="K18" i="1"/>
  <c r="AD18" i="1" s="1"/>
  <c r="AN18" i="1" s="1"/>
  <c r="AM18" i="1" s="1" a="1"/>
  <c r="AM18" i="1" s="1"/>
  <c r="AO17" i="1"/>
  <c r="AI17" i="1"/>
  <c r="Z17" i="1"/>
  <c r="O17" i="1"/>
  <c r="N17" i="1"/>
  <c r="L17" i="1"/>
  <c r="K17" i="1"/>
  <c r="AD17" i="1" s="1"/>
  <c r="AN17" i="1" s="1"/>
  <c r="AM17" i="1" s="1" a="1"/>
  <c r="AM17" i="1" s="1"/>
  <c r="U17" i="1" l="1"/>
  <c r="T17" i="1"/>
  <c r="S17" i="1"/>
  <c r="R17" i="1"/>
  <c r="Q17" i="1"/>
  <c r="P17" i="1" s="1"/>
  <c r="AQ17" i="1"/>
  <c r="AP17" i="1"/>
  <c r="U18" i="1"/>
  <c r="T18" i="1"/>
  <c r="S18" i="1"/>
  <c r="P18" i="1" s="1"/>
  <c r="R18" i="1"/>
  <c r="Q18" i="1"/>
  <c r="AQ18" i="1"/>
  <c r="AP18" i="1"/>
  <c r="U19" i="1"/>
  <c r="P19" i="1" s="1"/>
  <c r="T19" i="1"/>
  <c r="S19" i="1"/>
  <c r="R19" i="1"/>
  <c r="Q19" i="1"/>
  <c r="AQ19" i="1"/>
  <c r="AP19" i="1"/>
  <c r="AW19" i="1" l="1"/>
  <c r="AR19" i="1" s="1"/>
  <c r="AV19" i="1"/>
  <c r="AU19" i="1"/>
  <c r="AT19" i="1"/>
  <c r="AS19" i="1"/>
  <c r="AW18" i="1"/>
  <c r="AV18" i="1"/>
  <c r="AU18" i="1"/>
  <c r="AR18" i="1" s="1"/>
  <c r="AT18" i="1"/>
  <c r="AS18" i="1"/>
  <c r="AW17" i="1"/>
  <c r="AV17" i="1"/>
  <c r="AU17" i="1"/>
  <c r="AT17" i="1"/>
  <c r="AS17" i="1"/>
  <c r="AR17" i="1" s="1"/>
  <c r="AO16" i="1" l="1"/>
  <c r="AI16" i="1"/>
  <c r="Z16" i="1"/>
  <c r="N16" i="1"/>
  <c r="J16" i="1"/>
  <c r="AO15" i="1"/>
  <c r="AI15" i="1"/>
  <c r="Z15" i="1"/>
  <c r="N15" i="1"/>
  <c r="J15" i="1"/>
  <c r="AO14" i="1"/>
  <c r="AI14" i="1"/>
  <c r="Z14" i="1"/>
  <c r="N14" i="1"/>
  <c r="J14" i="1"/>
  <c r="AO13" i="1"/>
  <c r="AI13" i="1"/>
  <c r="Z13" i="1"/>
  <c r="N13" i="1"/>
  <c r="J13" i="1"/>
  <c r="AI12" i="1"/>
  <c r="Z12" i="1"/>
  <c r="N12" i="1"/>
  <c r="J12" i="1"/>
  <c r="O12" i="1" l="1"/>
  <c r="L12" i="1"/>
  <c r="K12" i="1"/>
  <c r="AD12" i="1" s="1"/>
  <c r="AQ12" i="1"/>
  <c r="O13" i="1"/>
  <c r="L13" i="1"/>
  <c r="K13" i="1"/>
  <c r="AD13" i="1" s="1"/>
  <c r="AN13" i="1" s="1"/>
  <c r="AM13" i="1" s="1" a="1"/>
  <c r="AM13" i="1" s="1"/>
  <c r="AQ13" i="1"/>
  <c r="AP13" i="1"/>
  <c r="O14" i="1"/>
  <c r="L14" i="1"/>
  <c r="K14" i="1"/>
  <c r="AD14" i="1" s="1"/>
  <c r="AN14" i="1" s="1"/>
  <c r="AM14" i="1" s="1" a="1"/>
  <c r="AM14" i="1" s="1"/>
  <c r="AQ14" i="1"/>
  <c r="AP14" i="1"/>
  <c r="O15" i="1"/>
  <c r="L15" i="1"/>
  <c r="K15" i="1"/>
  <c r="AD15" i="1" s="1"/>
  <c r="AN15" i="1" s="1"/>
  <c r="AM15" i="1" s="1" a="1"/>
  <c r="AM15" i="1" s="1"/>
  <c r="AQ15" i="1"/>
  <c r="AP15" i="1"/>
  <c r="O16" i="1"/>
  <c r="L16" i="1"/>
  <c r="K16" i="1"/>
  <c r="AD16" i="1" s="1"/>
  <c r="AN16" i="1" s="1"/>
  <c r="AM16" i="1" s="1" a="1"/>
  <c r="AM16" i="1" s="1"/>
  <c r="AQ16" i="1"/>
  <c r="AP16" i="1"/>
  <c r="AW16" i="1" l="1"/>
  <c r="AV16" i="1"/>
  <c r="AR16" i="1" s="1"/>
  <c r="AU16" i="1"/>
  <c r="AT16" i="1"/>
  <c r="AS16" i="1"/>
  <c r="U16" i="1"/>
  <c r="T16" i="1"/>
  <c r="P16" i="1" s="1"/>
  <c r="S16" i="1"/>
  <c r="R16" i="1"/>
  <c r="Q16" i="1"/>
  <c r="AW15" i="1"/>
  <c r="AV15" i="1"/>
  <c r="AR15" i="1" s="1"/>
  <c r="AU15" i="1"/>
  <c r="AT15" i="1"/>
  <c r="AS15" i="1"/>
  <c r="U15" i="1"/>
  <c r="T15" i="1"/>
  <c r="P15" i="1" s="1"/>
  <c r="S15" i="1"/>
  <c r="R15" i="1"/>
  <c r="Q15" i="1"/>
  <c r="AW14" i="1"/>
  <c r="AV14" i="1"/>
  <c r="AU14" i="1"/>
  <c r="AT14" i="1"/>
  <c r="AS14" i="1"/>
  <c r="AR14" i="1" s="1"/>
  <c r="U14" i="1"/>
  <c r="T14" i="1"/>
  <c r="S14" i="1"/>
  <c r="R14" i="1"/>
  <c r="Q14" i="1"/>
  <c r="P14" i="1" s="1"/>
  <c r="AW13" i="1"/>
  <c r="AV13" i="1"/>
  <c r="AU13" i="1"/>
  <c r="AR13" i="1" s="1"/>
  <c r="AT13" i="1"/>
  <c r="AS13" i="1"/>
  <c r="U13" i="1"/>
  <c r="T13" i="1"/>
  <c r="S13" i="1"/>
  <c r="P13" i="1" s="1"/>
  <c r="R13" i="1"/>
  <c r="Q13" i="1"/>
  <c r="AW12" i="1"/>
  <c r="AV12" i="1"/>
  <c r="AU12" i="1"/>
  <c r="AT12" i="1"/>
  <c r="AR12" i="1" s="1"/>
  <c r="AS12" i="1"/>
  <c r="U12" i="1"/>
  <c r="T12" i="1"/>
  <c r="S12" i="1"/>
  <c r="R12" i="1"/>
  <c r="P12" i="1" s="1"/>
  <c r="Q12"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<sst xmlns="http://schemas.openxmlformats.org/spreadsheetml/2006/main" count="1035" uniqueCount="571">
  <si>
    <t>IDENTIFICACIÓN DEL RIESGO</t>
  </si>
  <si>
    <t>Plan de manejo "acciones de mitigación"</t>
  </si>
  <si>
    <t>IMPACTO 1</t>
  </si>
  <si>
    <t>IMPACTO 2</t>
  </si>
  <si>
    <t>IMPACTO 3</t>
  </si>
  <si>
    <t>IMPACTO 4</t>
  </si>
  <si>
    <t>IMPACTO 5</t>
  </si>
  <si>
    <t>Proceso</t>
  </si>
  <si>
    <t>Objetivo del proceso</t>
  </si>
  <si>
    <t xml:space="preserve">Actividad Crítica </t>
  </si>
  <si>
    <t xml:space="preserve">Causa(s) raíz(ces)
Debido a… </t>
  </si>
  <si>
    <t xml:space="preserve">Tipo de Riesgo
</t>
  </si>
  <si>
    <t>Probabilidad</t>
  </si>
  <si>
    <t>Impacto</t>
  </si>
  <si>
    <t>Descripción del control Identificado</t>
  </si>
  <si>
    <t>Tratamiento del riesgo</t>
  </si>
  <si>
    <t>Actividad
(A control o a riesgo)</t>
  </si>
  <si>
    <t>Responsable</t>
  </si>
  <si>
    <t xml:space="preserve">Fecha de inicio </t>
  </si>
  <si>
    <t>Fecha Fin</t>
  </si>
  <si>
    <t>Indicador de cumplimiento de la actividad</t>
  </si>
  <si>
    <t>Reducir el riesgo
Se adoptan medidas para reducir la probabilidad o el impacto del riesgo, o ambos; por lo general conlleva a la implementación de controles.</t>
  </si>
  <si>
    <t>Moderado 60%</t>
  </si>
  <si>
    <t>Catastrófico 100%</t>
  </si>
  <si>
    <t>Muy baja</t>
  </si>
  <si>
    <t>Leve 20%</t>
  </si>
  <si>
    <t>Descripción del riesgo</t>
  </si>
  <si>
    <t>Frecuencia</t>
  </si>
  <si>
    <t>Tipo</t>
  </si>
  <si>
    <t>Implementación</t>
  </si>
  <si>
    <t>Calificación</t>
  </si>
  <si>
    <t xml:space="preserve">Documentación </t>
  </si>
  <si>
    <t>Evidencia</t>
  </si>
  <si>
    <t>No de control 1</t>
  </si>
  <si>
    <t>No de control 2</t>
  </si>
  <si>
    <t>Probabilidad  Residual 1</t>
  </si>
  <si>
    <t>Impacto o Efecto Dañoso</t>
  </si>
  <si>
    <t>Frecuencia Actividad</t>
  </si>
  <si>
    <t xml:space="preserve">Evaluación Zona de Riesgo  Inherente </t>
  </si>
  <si>
    <t>Preventivo</t>
  </si>
  <si>
    <t>Manual</t>
  </si>
  <si>
    <t>CONTROL</t>
  </si>
  <si>
    <t>Detectivo</t>
  </si>
  <si>
    <t>%</t>
  </si>
  <si>
    <t>Automatico</t>
  </si>
  <si>
    <t>FRECUENCIA ACTIVIDAD</t>
  </si>
  <si>
    <t>Baja</t>
  </si>
  <si>
    <t xml:space="preserve">Media </t>
  </si>
  <si>
    <t>Alta</t>
  </si>
  <si>
    <t>Muy Alta</t>
  </si>
  <si>
    <t>La actividad que conlleva el riesgo se ejecuta como máximos 2 veces por año</t>
  </si>
  <si>
    <t>La actividad que conlleva el riesgo se ejecuta de 3 a 24 veces por año</t>
  </si>
  <si>
    <t>La actividad que conlleva el riesgo se ejecuta de 24 a 500 veces por año</t>
  </si>
  <si>
    <t>La actividad que conlleva el riesgo se ejecuta mínimo 500 veces al año y máximo 5000 veces por año</t>
  </si>
  <si>
    <t>La actividad que conlleva el riesgo se ejecuta más de 5000 veces por año</t>
  </si>
  <si>
    <t>Menor-40%</t>
  </si>
  <si>
    <t>Mayor 80%</t>
  </si>
  <si>
    <t>Afectación menor a 10 SMLMV .</t>
  </si>
  <si>
    <t>Entre 10 y 50 SMLMV</t>
  </si>
  <si>
    <t>Entre 50 y 100 SMLMV</t>
  </si>
  <si>
    <t>Entre 100 y 500 SMLMV</t>
  </si>
  <si>
    <t>Mayor a 500 SMLMV</t>
  </si>
  <si>
    <t>El riesgo afecta la imagen de algún área de la organización.</t>
  </si>
  <si>
    <t>El riesgo afecta la imagen de la entidad internamente, de conocimiento general nivel interno, de junta directiva y accionistas y/o de proveedores.</t>
  </si>
  <si>
    <t>El riesgo afecta la imagen de la entidad con algunos usuarios de relevancia frente al logro de los objetivos.</t>
  </si>
  <si>
    <t>El riesgo afecta la imagen de la entidad con efecto publicitario sostenido a nivel de sector administrativo, nivel departamental o municipal.</t>
  </si>
  <si>
    <t>El riesgo afecta la imagen de la entidad a nivel nacional, con efecto publicitario sostenido a nivel paí</t>
  </si>
  <si>
    <t>Afectacion economica</t>
  </si>
  <si>
    <t>Afectación reputacional</t>
  </si>
  <si>
    <t>IMPACTO</t>
  </si>
  <si>
    <t>Probabilidad Inherente</t>
  </si>
  <si>
    <t>Código</t>
  </si>
  <si>
    <t>Versión</t>
  </si>
  <si>
    <t xml:space="preserve"> IPSE-ME-F06 </t>
  </si>
  <si>
    <t>Fecha:</t>
  </si>
  <si>
    <t>Paginas</t>
  </si>
  <si>
    <t xml:space="preserve"> 2/2</t>
  </si>
  <si>
    <t>Frecuencia actividad</t>
  </si>
  <si>
    <t>Causa (s) inmediata (Consecuencia)</t>
  </si>
  <si>
    <t>Reputacional</t>
  </si>
  <si>
    <t>Matriz de calor</t>
  </si>
  <si>
    <t>SI</t>
  </si>
  <si>
    <t>GESTION DE TELEMETRIA Y MONITOREO</t>
  </si>
  <si>
    <t>Generar información oportuna, validada y confiable de prestación del servicio de energía en las ZNI, a través de la disponibilidad de la infraestructura de telemetría y aplicando metodologías documentadas.</t>
  </si>
  <si>
    <t xml:space="preserve">Gestión de recursos financieros para el funcionamiento de los sistemas de telemetría </t>
  </si>
  <si>
    <t xml:space="preserve">Recorte presupuestal que impacta la ejecución de las actividades de funcionamiento del CNM y de los proyectos de la vigencia </t>
  </si>
  <si>
    <t>No se obtendría información sobre la operación de la prestación de energía eléctrica en la ZNI</t>
  </si>
  <si>
    <t>Posibilidad de no contar con la información sobre el estado de prestación del servicio de energía en las ZNI debido a la Insuficiente asignación de recursos para la operación de los sistemas de telemetría</t>
  </si>
  <si>
    <t xml:space="preserve">Funcionamiento de los sistemas de telemetría </t>
  </si>
  <si>
    <t>Falla en la conectividad para el acceso  a la infraestructura operacional del Centro Nacional de Monitoreo</t>
  </si>
  <si>
    <t>Indisponibilidad de la data que afecta la generación de la  información de telemetría</t>
  </si>
  <si>
    <t>Posibilidad de pérdida de la información de Telemetría debido a la falla en la conectividad a la infraestructura operacional</t>
  </si>
  <si>
    <t>1. El Líder del proceso realiza el levantamiento de las necesidades de recursos de funcionamiento y solicita estos al grupo de financiera mediante memorando, una vez al año</t>
  </si>
  <si>
    <t xml:space="preserve">Memorandos, actas y correos electrónicos </t>
  </si>
  <si>
    <t>1. Los supervisores de los contratos mensualmente realizan seguimiento a los contratos a través de actas e informes</t>
  </si>
  <si>
    <t xml:space="preserve">El personal operativo del CNM genera diariamente un reporte de operación de los sistemas de telemetría </t>
  </si>
  <si>
    <t>Reporte diario</t>
  </si>
  <si>
    <t>1. Los profesionales del CNM mediante el reporte diario identifican las fallas y establecen el porque de su ocurrencia mediante llamadas telefónicas</t>
  </si>
  <si>
    <t>El Supervisor del contrato una vez al mes realizara seguimiento a la ejecución del contrato de comunicaciones</t>
  </si>
  <si>
    <t>El Supervisor</t>
  </si>
  <si>
    <t>Acta de Seguimiento al contrato de comunicaciones</t>
  </si>
  <si>
    <t>Operativo</t>
  </si>
  <si>
    <t>CONTROL 1 - PREVENTIVO</t>
  </si>
  <si>
    <t>CONTROL 2 - DETECTIVO</t>
  </si>
  <si>
    <t>La persona encargada del CNM notifica al operador para que tome acción y restablezca el servicio en caso de que no funcione el operador de comunicaciones iria a campo</t>
  </si>
  <si>
    <t>Supoervisor</t>
  </si>
  <si>
    <t>Notificación</t>
  </si>
  <si>
    <t>Probabilidad Risidual Final</t>
  </si>
  <si>
    <t xml:space="preserve">Zona de Riesgo Residual </t>
  </si>
  <si>
    <t>Impacto Residual</t>
  </si>
  <si>
    <t>GESTIÓN  DE SEGURIDAD  SALUD EN EL TRABAJO &amp; BIENESTAR SOCIAL</t>
  </si>
  <si>
    <t>Promover la Salud y Seguridad de los Servidores Públicos y las partes interesadas del IPSE, previniendo y controlando los factores de riesgos y peligros asociados al trabajo mediante las actividades planeadas
y desarrolladas en el Sistema de Gestión de Seguridad y Salud en el Trabajo y Bienestar Social, para el fortalecimiento del clima organizacional.</t>
  </si>
  <si>
    <t xml:space="preserve"> Ejecucion del plan de bienestar</t>
  </si>
  <si>
    <t>Incumplimiento del proveedor, falta de comunicación, desinteres de los funcionarios</t>
  </si>
  <si>
    <t>Deterioro del clima organizacional e incumplimiento normativo</t>
  </si>
  <si>
    <t>Posibilidad de deterioro del clima organizacional por incumplimiento normativo debido a la  falta de comunicación, desinteres de los funcionarios o incumplimiento del proveedor.</t>
  </si>
  <si>
    <t>El profesional del area realiza un cronograma mensual con las actividades que se ejecutaran en el plan de bienestar</t>
  </si>
  <si>
    <t>si</t>
  </si>
  <si>
    <t>mensual</t>
  </si>
  <si>
    <t>La Coordinadora de TH mensualmente mediante lista de chequeo verifica que las actividades programadas se hayan realizados de acuerdo con lo programado.</t>
  </si>
  <si>
    <t>continua</t>
  </si>
  <si>
    <t>Informe  bienestar https://ipsegovco-my.sharepoint.com/:b:/g/personal/planeacion_ipse_gov_co/EU-xi0txnjpMsJALCZzmSoQBKLMqBDDN1MZaoAWIBvjqhA?e=7vtqoV</t>
  </si>
  <si>
    <t>La Coordinadora de TH realiza un seguimiento trimestral de la correcta ejecución del plan de bienestar</t>
  </si>
  <si>
    <t>Coordinacion TH</t>
  </si>
  <si>
    <t>evidencia seguimiento programa de bienestar</t>
  </si>
  <si>
    <t>GESTION DE TALENTO HUMANO</t>
  </si>
  <si>
    <t>Gestionar las actividades requeridas para la permanencia, compensación y
desarrollo del talento humano desde su vinculación hasta su retiro, seleccionando al
personal de acuerdo con sus competencias y buscando mejorarlas para lograr el
cumplimiento de los objetivos institucionales.</t>
  </si>
  <si>
    <t>Gestion de viáticos y gastos de desplazamiento</t>
  </si>
  <si>
    <t>Solicitud de comisiones fuera de los tiempo establecidos 
No dar el correcto uso al formato parametrizado para las solicitudes de comisiones (adición, prorroga, etc., de los contratos)</t>
  </si>
  <si>
    <t>No pago de viaticos</t>
  </si>
  <si>
    <t>Posibilidad de no pago de viaticos por no cumplimiento de los requisitos establecidos</t>
  </si>
  <si>
    <t>El tecnico lider del proceso realiza campañas de sensibilización por lo menos una vez cada trrimestre</t>
  </si>
  <si>
    <t>Prersentación</t>
  </si>
  <si>
    <t xml:space="preserve">
El Tecnico del proceso valida  los valores, correspondientes a: justificación, objeto, escala, número de días, valor de viáticos, valor de otros gastos. para posterior verificacion y aprobación con la firma del / la coordinador/a de Talento Humano. 
</t>
  </si>
  <si>
    <t>si- formatos solicitud (BASE DE VIATICOS CON REGISTROS SIIF Y RADICADOS DE SOLICITUD Y LEGALIZACION
https://ipsegovco-my.sharepoint.com/:f:/g/personal/erwinramirez_ipse_gov_co/Eup1mZHIz9JIp7LJh9xqiZgBZTdtkSW9XzqOU4axbwKrBA?e=SbjA1d )</t>
  </si>
  <si>
    <t xml:space="preserve">El tecnico continuamente ingresa los datos a la base de comisioness para validar que la liquidación se encuentre correcta, ademas revisa y compara el soporte generado por SIIF Nación con el formato de sollicitud de comisión o desplazamiento, verificando que los valores correspondientes al pago de la comisión sean correctos. </t>
  </si>
  <si>
    <t>Técnico Administrativo Código 3124 Grado 16</t>
  </si>
  <si>
    <t>Comisiones de servicio o desplazamiento debidamente diligenciadas y pagadas. Base de comisiones</t>
  </si>
  <si>
    <t>Compra de tiquetes aereos</t>
  </si>
  <si>
    <t>Compra de tiquetes sin autorización previa</t>
  </si>
  <si>
    <t>Detrimento de patrimonio de la entidad</t>
  </si>
  <si>
    <t xml:space="preserve">Posibilidad de efecto dañosode recursos publicos por adquirir tiquetes aereos sin autoriozación previa </t>
  </si>
  <si>
    <t>Economico</t>
  </si>
  <si>
    <t>Fiscal</t>
  </si>
  <si>
    <t>El tecnico del proceso recibe una solicitud de compra de tiquete de las diferentes areas, verifica que la solicitud tenga las firmas correspondientes</t>
  </si>
  <si>
    <t>El Tecnico del proceso validad con el formato que el itinerario corresponda con el destino y dias solñicitados.</t>
  </si>
  <si>
    <t>Continuo</t>
  </si>
  <si>
    <t>si- formatos solicitud (CORREOS CON REPORTE RELACION DE CONSUMO: https://ipsegovco-my.sharepoint.com/:f:/g/personal/erwinramirez_ipse_gov_co/Eup1mZHIz9JIp7LJh9xqiZgBZTdtkSW9XzqOU4axbwKrBA?e=SbjA1d)</t>
  </si>
  <si>
    <t xml:space="preserve">El supervisor del contrato mensualmente revisa la relación de consumo remitida por la agencia de viajes. </t>
  </si>
  <si>
    <t>Supervisor</t>
  </si>
  <si>
    <t>Soportes revision</t>
  </si>
  <si>
    <t>Promover la Salud y Seguridad en el ambiente laboral de los Servidores Públicos y las partes interesadas del IPSE, previniendo y controlando los factores de riesgos y peligros asociados al trabajo mediante las actividades planeadas y desarrolladas en el Sistema de Gestión de Seguridad y Salud en el Trabajo SG-SST.</t>
  </si>
  <si>
    <t>Implementación y seguimiento del sistema de gestión de seguridad y salud en el trabajo SG-SST.</t>
  </si>
  <si>
    <t>Falta de gestión y seguimiento a las actividades establecidas dentro del plan de trabajo del SG-SST, provocando la ausencia de herramientas para la prevención de accidentes de trabajo y enfermedades laborales.</t>
  </si>
  <si>
    <t>Falta de seguimiento a los cumplimiento normativos referentes al SG-SST generando incumplimiento de la normatividad legal vigente nacional, desencadenando en posibles accidentes de trabajo o enfermedades laborales.</t>
  </si>
  <si>
    <t>Posibilidad de multas económicas y/o reputacionales por incumplimiento al implementación y seguimiento del SG-SST.</t>
  </si>
  <si>
    <t>Impacto Económico y/o reputacional.</t>
  </si>
  <si>
    <t>El profesional SST establece el plan de trabajo con actividades relacionadas al cumplimiento del SG-SST.</t>
  </si>
  <si>
    <t>Si</t>
  </si>
  <si>
    <t>Continua</t>
  </si>
  <si>
    <t>* El profesional especializado SST, genera informe trimestral de gestión dando seguimiento al porcentaje de cumplimiento frente al SG-SST.
* Realizar la Auditoría Interna del SGSST.
* Presentar a la Dirección los resultados del SG-SST de la vigencia anterior.
* Realizar la medición de Indicadores del SGSST.</t>
  </si>
  <si>
    <t>Trimestral</t>
  </si>
  <si>
    <t>* Seguimiento a la normatividad legal vigente aplicable.
* Seguimiento al plan de trabajo establecido para la gestión del SG-SST.
* Realización de actividades enforcadas en la prevención de accidentes de trabajo y enfermedades laborales.</t>
  </si>
  <si>
    <t>Profesional Especializado</t>
  </si>
  <si>
    <t>Procedimiento establecido para el seguimiento de los conceptos de Seguridad y Salud en el Trabajo asociados a los proyectos energéticos, de acuerdo con las obligaciones del componente de seguridad y salud en el trabajo plasmadas en el estudio previo para cada contrato.</t>
  </si>
  <si>
    <t>Falta de seguimiento frente a las obligaciones en SST de nuevos contratos,  así como la respuesta inoportuna o fuera de los tiempos de los conceptos de SST para las contrataciones de los proyectos energéticos, debido a la cantidad de seguimientos que se deben realizar vs la cantidad de profesionales en SST asignadas para dicha actividad. (1 persona)</t>
  </si>
  <si>
    <t>Incumplimiento de la normatividad legal vigente desencadenando accidentes de trabajo leves, severos y mortales.</t>
  </si>
  <si>
    <t>Posibilidad de multas económicas y/o reputacionales por incumplimiento del Decreto 1072 2015 ARTÍCULO 2.2.4.6.28. y demás normatividad legal vigente.</t>
  </si>
  <si>
    <t xml:space="preserve">La entidad contrato con Zona Medica los servicios de la profesional de SST para seguimiento de los contratos. </t>
  </si>
  <si>
    <t xml:space="preserve">*El contratista de Zona Médica Profesional en SST, realiza informes trimestrales con la gestión de seguimiento y cumplimiento frente a las obligaciones de SST de cada uno de los contratistas, estos informes se realizan para 4 dependencias: Dirección General, Secretaria General, Subdirección de Contratos y Seguimientos y Subdirección de Planificación Energética.                         </t>
  </si>
  <si>
    <t xml:space="preserve">SI </t>
  </si>
  <si>
    <t>*Informes de SGSST trimestrales a las áreas correspondientes con los contratos en ejecución de acuerdo a la modalidad.
*Diligenciamiento de las Listas de Chequeo y cumplimiento  de SGSST.
*Revisión de expedientes de los contratos en lo referente al SGSST
*Revisión de Informes remitidos por los contratistas en los componentes del SGSSST. 
*Retroalimentación a los supervisores contratistas a través de memorandos con las solicitudes de obligaciones contractuales.</t>
  </si>
  <si>
    <t>Contratista Zona Médica</t>
  </si>
  <si>
    <t>GESTION DE INFRAESTRUCTURA</t>
  </si>
  <si>
    <t>Suministrar, mantener y salvaguardar los recursos de infraestructura (bienes y servicios) necesarios para el cumplimiento de los objetivos institucionales garantizando la oportunidad y satisfacción de las partes interesadas.</t>
  </si>
  <si>
    <t>Gestión de bienes de consumo y devolutivo</t>
  </si>
  <si>
    <t>Recorte del presupuesto por parte del Ministerio de  Hacienda en el rubro de suministro del Instituto.
Directrices normativas de austeridad del gasto</t>
  </si>
  <si>
    <t>Insuficiente suministro de recursos (Bienes de consumo y devolutivos)  a los servidores públicos de IPSE</t>
  </si>
  <si>
    <t>posibilidad de insuficiente suministro de recursos (Bienes de consumo y devolutivos)  a los servidores públicos de IPSE, por Recorte del presupuesto por parte del Ministerio de  Hacienda en el rubro de suministro del Instituto.</t>
  </si>
  <si>
    <t>Economica</t>
  </si>
  <si>
    <t xml:space="preserve">El lider consolida los requerimientos o necesidades de recursos para las areas de la entidad en el Plan anual de Adquisiciones PAA. </t>
  </si>
  <si>
    <t>El formato de plan de adquisiones</t>
  </si>
  <si>
    <t xml:space="preserve">La Cordinación de la actualización de los requerimientos de las areas de la entidad en el Plan anual de Adquisiciones PAA. </t>
  </si>
  <si>
    <t>documental</t>
  </si>
  <si>
    <t>trimestral</t>
  </si>
  <si>
    <t>registro en el Secop y/o formato de actualización de requerimiento)</t>
  </si>
  <si>
    <t>Aceptar el riesgo
Despues de realizar un analisis y determinar los niveles de riesgo, se determina asumir el mismo conociendo los efectos de su posible materialización.</t>
  </si>
  <si>
    <t>El líder consolida los requerimientos o necesidades de las áreas de la Entidad en el Plan anual de Adquisiciones PAA.</t>
  </si>
  <si>
    <t>Coordinadora GAByS-
Sonia Tovar</t>
  </si>
  <si>
    <t xml:space="preserve">Aseguramiento de bienes </t>
  </si>
  <si>
    <t xml:space="preserve">Insuficientes recursos para asegurar los bienes del IPSE 
</t>
  </si>
  <si>
    <t>No aseguramiento de los bienes del IPSE</t>
  </si>
  <si>
    <t xml:space="preserve">Posibilidad perdida economica, por el no aseguramiento de bienes de propiedad del IPSE.
</t>
  </si>
  <si>
    <t>El lider del área envia memorial al supervisor del contrato de seguros, solicitando el aseguramientos de los nuevos bienes que ingrasan al almacen, los cuales no estan relacionados en los bienes asegurados anteriormente.</t>
  </si>
  <si>
    <t>Memorial de requerimiento al supervisor de contratos de seguros</t>
  </si>
  <si>
    <t>EL supervisor del contrato de seguros remitira a la aseguradora el memorando o correo (solicitando la inclusion de aseguramiento de los nuevos bienes en la poliza vigente)</t>
  </si>
  <si>
    <t>Documental</t>
  </si>
  <si>
    <t>Correo o memorando</t>
  </si>
  <si>
    <t>El líder del proceso el día 6 de marzo de 20254 mediante memorando interno 20251330008413 solicitó el aseguramiento de bienes administrativos e inmuebles del IPSE, quedado incluidos en la póliza de seguros ctto 228-2024.</t>
  </si>
  <si>
    <t>Líder Proceso Gestión de Infraestructura</t>
  </si>
  <si>
    <t>Gestionar los bienes administrativos</t>
  </si>
  <si>
    <t xml:space="preserve">Pérdida, extravio, hurto, robo o declaratoria de bienes faltantes pertenecientes al IPSE </t>
  </si>
  <si>
    <t>Perdida de los bienes administrativos</t>
  </si>
  <si>
    <t xml:space="preserve">Posibilidad de afectación ecominica por perdida y/o hurto de bienes del IPSE. 
</t>
  </si>
  <si>
    <t>El profesional del área realiza la asigancion de los bienes de acuerdo a los formatos de solicitud de los funcionarios del IPSE</t>
  </si>
  <si>
    <t>Informe de de bienes asignados a los funcionarios (reporte de cartera por funcionarios)</t>
  </si>
  <si>
    <t>El profesional realiza un invetario aletorio de los bienes asigandos a los funcionarios.
 Control de prestamos internos</t>
  </si>
  <si>
    <t>Informe de la muestra aleatoria</t>
  </si>
  <si>
    <t>El profesional realizó inventario aleatorio a 16 para este segundo trimestre, a los cuales se le validó los bienes que tienen asignados y en custodia registrados en su cartera tanto dentro como fuera del inventario para el desarrollo de sus funciones.</t>
  </si>
  <si>
    <t>GESTIÓN DOCUMENTAL</t>
  </si>
  <si>
    <t>Gestionar la documentación institucional a través del Sistema de Gestión Documental, desarrollando eficientemente las actividades de creación, recepción, ubicación, acceso, custodia, trazabilidad, recuperación y preservación de los documentos, cumpliendo la legislación vigente y las normas técnicas correspondientes</t>
  </si>
  <si>
    <t>Cumplimiento de la normatividad archivística vigente.</t>
  </si>
  <si>
    <t>No mantener adecuadamente publicados los intrumentos archivisticos en la pagina de la Entidad.</t>
  </si>
  <si>
    <t>Llamado de atención o sanciones administrativas.</t>
  </si>
  <si>
    <t>Posibilidad de llamado de atención y/o sanción, por no mantener adecuadamente publicados los instrumentos archivisticos de la Entidad.</t>
  </si>
  <si>
    <t>reputacional</t>
  </si>
  <si>
    <t>El Líder del proceso de Gestión de archivo envia a TIC y a comunicaciones los documentos de los instrumentos archivisticos para que se encunetren publicados en la pagina de la Entidad, cada vez que se requiera.</t>
  </si>
  <si>
    <t>documentado</t>
  </si>
  <si>
    <t>Correo electronico.</t>
  </si>
  <si>
    <t xml:space="preserve">El profesional del área de archivo verifica cada tres meses que los documentos de los Instrumentos Archivísticos estén debidamente publicados en la página web y/o intranet de la Entidad. </t>
  </si>
  <si>
    <t>Link de la pagina Web.</t>
  </si>
  <si>
    <t>El profesional especializado revisara cada mes la pagina Web para garantizar que efectivamente los elementos archivisticos se mantengan publicados.</t>
  </si>
  <si>
    <t>Profesional especializado</t>
  </si>
  <si>
    <t>https://ipse.gov.co/mapa-del-sitio/transparencia-ipse/</t>
  </si>
  <si>
    <t xml:space="preserve">Seguimiento a respuesta de PQRSD asignadas.
</t>
  </si>
  <si>
    <t>Falta de oportunidad y calidad de la información suministrada a los requerimientos formulados por las partes interesadas.</t>
  </si>
  <si>
    <t>Respuesta inoportuna e insuficiente por parte del funcionario o contratista, puede generar acciones juridicas</t>
  </si>
  <si>
    <t>Posibilidad de impacto reputacional a la entidad, debido a la falta de oportunidad y calidad en la respuesta dada al los peticionarios.</t>
  </si>
  <si>
    <t xml:space="preserve">El tecnico de radicación elabora semanalmente un listado de la correspondencia de PQRSD recibida y se la enviara al lider de procesos de PQRSD.
*Seguimiento al trámite de respuesta,  y control de cumplimiento de términos  ubicando los responsables y jefes inmediatos.   
* Informes al comité de Dirección Trimestral. </t>
  </si>
  <si>
    <t>Reporte enviado por el tecnico de correspondencia</t>
  </si>
  <si>
    <t>El profesional del área de PQRSD alimenta y revisa las bases de datos y envia alertas semanales a los lideres de área y responsables de las respuesta de PQRSD pendientes.</t>
  </si>
  <si>
    <t>Correo electronico</t>
  </si>
  <si>
    <t>El Tecnicode PQRS realiza un informe trimestral de los seguimientos a las pqrs y se les envia a los lideres de procesos  incluido control interno disciplinario</t>
  </si>
  <si>
    <t>Tecnico</t>
  </si>
  <si>
    <t xml:space="preserve">Control de los Documentos físicos y electrónicos </t>
  </si>
  <si>
    <t>No archivar los documentos
Archivar los documentos de forma inadecuada.</t>
  </si>
  <si>
    <t>Limitada disponibilidad de los documentos físicos y electrónicos de la Entidad.</t>
  </si>
  <si>
    <t xml:space="preserve">Posibilidad de no tener la disponibilidad de la información en el momento que se requiera, por no archivar los documnetos de manera adecuada.
</t>
  </si>
  <si>
    <t>El lider del área de archivistica eleborara y enviara al área de TIC una publicación trimestral, en la cual señalara la importancia y obligatoriaedad de que los documentos se encuentren debidamente archivados en su respectivo espediente.</t>
  </si>
  <si>
    <t>El lider del Area de archivistica requerira al área de TIC una relacion de radicados de los documentos que no tengan asignados a un expediente.</t>
  </si>
  <si>
    <t>relación entregada por el área de TIC.</t>
  </si>
  <si>
    <t>El tecnico solicitara  cuata los supervisores de los contratos que asocien los documentos a dichos expedientes</t>
  </si>
  <si>
    <t>Según Reporte de TIC durante el periodo  1.135 radicados fueron asociados oportunamente al respectivo expediente  y  31 radicados no fueron  gestionados exitosamente.</t>
  </si>
  <si>
    <t>SUPERVISIÓN INTERVENTORÍA Y SEGUIMIENTO</t>
  </si>
  <si>
    <t>Realizar supervisión, interventoría o seguimiento a los proyectos relacionados con infraestructura energética o de prestación del servicio de energía eléctrica verificando que las obligaciones contractuales se cumplan.</t>
  </si>
  <si>
    <t>Implementar proyectos energéticos sostenibles</t>
  </si>
  <si>
    <t xml:space="preserve">
Documento de implementacion sin el 100% de los requisitos. Cambio en las especificaciones tecnicas por actualización de tecnologias.
</t>
  </si>
  <si>
    <t>Afectacion en los plazos de ejecución del proyecto. Incumplimiento de los compromisos contractuales pactados entre la Entidad y el Contratista</t>
  </si>
  <si>
    <t>Posibilidad de afectación en los plazos de ejecución del proyecto e incumplimiento de los compromisos contractuales pactados por documentación tecnica de los proyectos de implementacion sin el 100% de los requisitos y por posibles cambios de las caracteristicas tecnicas de los equipos y materiales a instalar.</t>
  </si>
  <si>
    <t>El profesional del area cada vez que se recibe un proyecto realiza una revisión documental basado en una lista de chequeo de los requisitos que debe cumplir cada proyecto y se realiza mesa de trabajo con el equipo tecnico de la subdireción de planificacion</t>
  </si>
  <si>
    <t>preventivo</t>
  </si>
  <si>
    <t>si-actas de reunion y lista de chequeo</t>
  </si>
  <si>
    <t>El supervisor del contrato mediante acta solicita ajustes al estructutrador del proyecto</t>
  </si>
  <si>
    <t>continuo</t>
  </si>
  <si>
    <t>si-  actas de reuniones</t>
  </si>
  <si>
    <t>El equipo evaluador tecnico recibe las observaciones presentadas por posibles oferentes</t>
  </si>
  <si>
    <t>Profesional tecnico</t>
  </si>
  <si>
    <t xml:space="preserve"> Seguimiento a los proyectos</t>
  </si>
  <si>
    <t xml:space="preserve">*Baja capacidad de ejecución tecnica y financiera del contratista. 
*Dificultades tecnicas, sociales y ambientales  presentadas durante la ejecución del contratro. </t>
  </si>
  <si>
    <t>*Atrazos en la ejeccucion de la obra,
*posibles adiciones presupuestales
*Incumplimiento a los procedimientos internos y a  la normatividad vigente.</t>
  </si>
  <si>
    <t>Posibles atrazos en la ejecucion de la obra y adicionesd presupuestales por baja capacidad de ejecución tecnica y financiera del contratista y dificulatdes tecnicas, sociales y ambientales presentadas durente la ejecucion del proyecto.</t>
  </si>
  <si>
    <t>El supervisor del contrato recibe cronograma de actividades y plan de trabajo  del proyecto</t>
  </si>
  <si>
    <t>*El supervisor del contrato coordina reuniones tecnicas quincenales con los contratistas e interventorias para el analisis integral del proyecto.</t>
  </si>
  <si>
    <t>*El Supervisor del proyecto envia comunicaciones escritas con copia  a las aseguradora alertando posibles incumplimientos.
*Adelantar proceso ante posible incumplimiento.</t>
  </si>
  <si>
    <t>*Comunicación oficial enviada
*documento interno solicitud oficina juridica</t>
  </si>
  <si>
    <t>Recepción de bienes, servicios u obras</t>
  </si>
  <si>
    <t xml:space="preserve">
*Bienes instalados no cumplan con las caracteristicas tecnicas solicitadas en el contrato.</t>
  </si>
  <si>
    <t>Inadecuada ordenación del gasto</t>
  </si>
  <si>
    <t>*Posibilidad de autorización de pagos de bienes, servicios u obras contratadas, sin cumplir las condiciones contractuales y/o condiciones de calidad y/o cantidad que afecten a la Entidad.</t>
  </si>
  <si>
    <t>El supervisor del contrato realiza una verificacion documental de las actividades contratadas</t>
  </si>
  <si>
    <t>*El supervisor del contrato coordina visita a campo para realizar verificacion tecnica de los bienes instalados.</t>
  </si>
  <si>
    <t>si-  Visita obra</t>
  </si>
  <si>
    <t>*El Supervisor del proyecto envia comunicaciones escritas con copia  alas aseguradora alertando posibles incumplimientos.
*Adelantar proceso ante posible incumplimiento.</t>
  </si>
  <si>
    <t xml:space="preserve">*Comunicación ajustes a pendientes
</t>
  </si>
  <si>
    <t>Entrega de la infraestructura instalada para administración, mantenimiento y gestion  comercial</t>
  </si>
  <si>
    <t>* Al termino de terminación de la obra no contar con quien realice las actividades de AMGC</t>
  </si>
  <si>
    <t>Impacto social, requerimientos por parte de la comunidadeds, investigaciones por psarte de los entesd de control</t>
  </si>
  <si>
    <t>Posibilidad de impacto social al no contar con la prestación del servicio de energia e investigaciones por parte de los organismos de control  debido a no contar con un operador encargado de la AMGC</t>
  </si>
  <si>
    <t>El supervisor del contrato al inicio de la obra solicita a juridica adelantar proceso licitatorio para la selecion del operador de AMGC</t>
  </si>
  <si>
    <t xml:space="preserve">El supervisor realiza seguimiento mensual al cronograma crontratual para la adjudicación </t>
  </si>
  <si>
    <t>si-  publicacion secop II</t>
  </si>
  <si>
    <t xml:space="preserve">*Acercamiento tecnico con el operador selecionado </t>
  </si>
  <si>
    <t xml:space="preserve">*acta
</t>
  </si>
  <si>
    <t>GESTION DE TI</t>
  </si>
  <si>
    <t>Gestionar estratégicamente las necesidades de innovación en tecnología,  seguridad y operatividad que requieran las partes interesadas, con el fin de apoyar  el cumplimiento de los objetivos institucionales en el marco de la estrategia de Gobierno Digital.</t>
  </si>
  <si>
    <t xml:space="preserve">Gestión de riesgos de seguridad en la información </t>
  </si>
  <si>
    <t>* Debido a la falta de controles robustos en ciberseguridad y Seguridad de la Información, gestión de riesgos tecnológicos y cumplimiento normativo, lo que permite la explotación de vulnerabilidades en software, hardware o procesos.
* A causa de  deficiencias en la configuración, monitoreo y actualización de los servicios gestionados por TSI, así como una insuficiente capacitación del personal en la aplicación de procedimientos de seguridad.</t>
  </si>
  <si>
    <t>Por un posible ataque informático, una falla eléctrica, errores de configuración, fallas tecnológicas, errores humanos en la aplicación de procedimientos o vulnerabilidades conocidas o desconocidas en software y hardware.</t>
  </si>
  <si>
    <t>Posibilidad de pérdida reputacional por quejas de grupos de valor y/o sanciones de entes de control debido a pérdida de Integridad , confidencialidad e integridad de la información o por configuración de los servicios gestionados por  TSI,  causados por posible ataque informático, falla eléctrica, errores de configuración, error humano en la aplicación de procedimientos, falla tecnológica, vulnerabilidades conocidos o desconocidos en el software y hardware.</t>
  </si>
  <si>
    <t>Posibilidad de perdida economica y reputacional</t>
  </si>
  <si>
    <t>Riesgo de seguridad digital</t>
  </si>
  <si>
    <t>El profesional designado de Seguridad  realizara  alertas  a los lideres funcionales de los sistemas de información, especificando la importancia de mantener los controles de Ciberseguridad y  de Seguridad de la Información.</t>
  </si>
  <si>
    <t>Infomes</t>
  </si>
  <si>
    <t>Mensual</t>
  </si>
  <si>
    <t>Informe de Ciberseguridad e Incidentes
(Cantidada de ataques  Materializados)</t>
  </si>
  <si>
    <t xml:space="preserve">* El Coordinador de TSI, se encarga de gestionar la adquisición de servicios de soporte de seguridad perimetral y seguridad de la información.
* Revisión del Estado de Ciberseguridad del IPSE
</t>
  </si>
  <si>
    <t>Contratos</t>
  </si>
  <si>
    <t>Informe de Ciberseguridad e Incidentes
(Cantidada de ataques  Detectados)</t>
  </si>
  <si>
    <t>* El Coordinador de TSI convoca el comité de crisis,cuando se presente un incidente o evento potencial Ciberseguridad y de seguridad de la información para gestionar de manera efectiva y oportuna los incidentes de segurida.
* El profesional encargado de la Seguridad Perimetal y Seguridad de la Información, monitorea , verifica y gestiona oportunamente,las alarmas de las diferentes herramientas y controles implementados en el IPSE.
* El profesional asignado, valida y aplica parches y acciones necesarias 
* El profesional asigando realizara jornadas de Sensibilización al personal en temas de Ciberseguridad,Seguridad de la Información, Controles y Politicas.
*  Implementación de un Sistema de Gestión de Seguridad de la Información (SGSI): Basado en ISO 27001 
* Implementación de Protección Contra Ataques Cibernéticos</t>
  </si>
  <si>
    <t xml:space="preserve">Coordinador TSI
Profesional Especializado  TSI
Profesional Especializado  Ciberseguridad
</t>
  </si>
  <si>
    <t>Tasa de materialización = (Cantidad de ataques materializados/Cantidad de ataques detectados) ×100</t>
  </si>
  <si>
    <t xml:space="preserve"> Riesgos de Gestión de Operación</t>
  </si>
  <si>
    <t>Debido a factores externos o situaciones imprevistas, como fallas en infraestructura tecnológica, interrupciones en el suministro eléctrico, fallos en proveedores de servicios, desastres naturales, errores operativos o limitaciones en la capacidad de respuesta ante contingencias.
Por inadecuado soporte y mantenimiento de los sistemas de información.
Por Inadecuada gestión en la implementación o desarrollo de nuevos sistemas de información.</t>
  </si>
  <si>
    <t>Por la ocurrencia de incidentes no relacionados con Ciberseguridad o Seguridad de la Información, que escapan al control de la organización.</t>
  </si>
  <si>
    <t>Posible pérdida reputacional debido a quejas y sanciones de entes de control por la pérdida de disponibilidad o el incumplimiento de los Acuerdos de Niveles de Servicio (ANS) en los servicios y sistemas de información administrados por TSI</t>
  </si>
  <si>
    <t>1. Pérdida de Reputación Institucional: Quejas de usuarios y grupos de valor, afectando la credibilidad y confianza del IPSE
2. Sanciones por Entes de Control: Posibles multas o medidas correctivas debido al incumplimiento de los Acuerdos de Niveles de Servicio (ANS).
3. Interrupción de Operaciones: Impacto en la continuidad de los procesos críticos de la organización debido a la indisponibilidad de los servicios y sistemas de información.
4. Impacto Económico: Costos asociados a la recuperación de servicios, sanciones contractuales y posibles litigios.
5, Descontento Interno: Pérdida de productividad y dificultades operativas para funcionarios y colaboradores del IPSE</t>
  </si>
  <si>
    <t>Riesgo tecnológico</t>
  </si>
  <si>
    <t>Cada  supervisor  verifica mensualmente el cumplimiento y disponibilidad de los ANS, por cada servicios firmado con el proveedor o contratista,
garantizando su prestación hacia los grupos de valor demanera continua.</t>
  </si>
  <si>
    <t>Matriz ANS
Catalago de Servicios</t>
  </si>
  <si>
    <t>Matriz ANS
(Servicios detallados por ANS)</t>
  </si>
  <si>
    <t>El Profesional de TSI  verifica y Consolida mensualmente el cumplimiento y disponibilidad de los ANS, por cada servicio definidos en el Catalogo de Servicios,
garantizando su prestación hacia los grupos de valor demanera continua.</t>
  </si>
  <si>
    <t>Correctivo</t>
  </si>
  <si>
    <t>Matriz ANS</t>
  </si>
  <si>
    <t>Matriz ANS
(Consolidado de  promedio de Servicios por ANS)</t>
  </si>
  <si>
    <t>* Implementación de Herramientas de Monitoreo 24/7
* Alertas Tempranas y Escalamiento Automático
* Gestión de Incidentes y Continuidad del Servicio (Mesa de Servicios y Gestión de Incidentes)
* Definición y Validación Periódica de los ANS</t>
  </si>
  <si>
    <t>Coordinador TSI
Profesional Especializado  TSI
Profesional Especializado  Azure/HCI/Contratista SI</t>
  </si>
  <si>
    <t>Índice de Cumplimiento de Disponibilidad y Gestión de Incidentes (ICDGI)
ICDGI=(P1×Disponibilidad+P2×MTBF+P3×RTO Cumplido+P4×Resoluciٕón de Incidentes dentro de SLA+P5×Interrupciones Maximas)
ICDGIpromedio=(ICDGIServicio 1+ICDGIServicio 2+...+ICDGIServicio n)/nServicios</t>
  </si>
  <si>
    <t>Debido a una planificación deficiente en la gestión de proyectos TI, ausencia de mecanismos de monitoreo y evaluación del PETI, o fallas en la articulación entre TI y las áreas estratégicas de la organización.</t>
  </si>
  <si>
    <t>Por la no ejecución, retraso o cancelación   de proyectos estratégicos de TI contemplados en el PETI, debido a:
* Falta de recursos financieros, humanos o tecnológicos.
* Procesos administrativos o de contratación demorados.
* Priorización inadecuada o cambios en la planificación estratégica.
* Falta de seguimiento y control en la ejecución de los proyectos.</t>
  </si>
  <si>
    <t>Posibilidad de perdida reputacional debido a la falta de ejecución de los proyectos tecnológicos definidos en el PETI (Plan Estratégico de las Tecnologías de Información)</t>
  </si>
  <si>
    <t>* Deterioro de la imagen institucional, afectando la confianza de los grupos de valor y entes de control.
* Riesgo de sanciones o medidas correctivas por parte de organismos reguladores.
* Desactualización tecnológica, limitando la capacidad de innovación y mejora de procesos.
* Pérdida de eficiencia operativa, afectando la prestación de servicios y la productividad organizacional.
* Mayor resistencia al cambio, dificultando la transformación digital y la modernización de la organización.</t>
  </si>
  <si>
    <t>Implementar mecanismos de seguimiento y control del PETI, asegurando el cumplimiento de hitos y plazos.</t>
  </si>
  <si>
    <t>PETI</t>
  </si>
  <si>
    <t>Matriz de Seguimientiento 
(Numero de proyectos ejecutados conforme al PETI)</t>
  </si>
  <si>
    <t>Mejorar la gestión de contratación y adquisiciones, reduciendo tiempos administrativos.</t>
  </si>
  <si>
    <t>Manual de Contratación</t>
  </si>
  <si>
    <t>Matriz de Seguimientiento 
(Numero total de proyectos definidos en el PETI)</t>
  </si>
  <si>
    <t>* Definir  Indicadores de Desempeño (KPIs): Establecer métricas como % de avance del PETI, desviación de plazos y costos, impacto en la operación.
* Seguimiento del Presupuesto de TI: Controlar la ejecución presupuestaria y justificar desviaciones.
* Gestión de Riesgos y Cumplimiento
* Plan de Comunicación Interna</t>
  </si>
  <si>
    <t xml:space="preserve">Coordinador TSI
Profesional Especializado  TSI
</t>
  </si>
  <si>
    <t>Índice de Cumplimiento de Ejecución de Proyectos Tecnológicos (ICET)
ICET=(Numero de proyectos ejecutados conforme al PETI/ Numero total de proyectos definidos en el PETI/​ )×100</t>
  </si>
  <si>
    <t>GESTIÓN DE PROYECTOS</t>
  </si>
  <si>
    <t>Estructurar, viabilizar y promocionar proyectos que permitan entregar soluciones energéticas sostenibles y eficientes a las comunidades de las ZNI. (Zonas …)</t>
  </si>
  <si>
    <t>Gestión de proyectos en la ZNI</t>
  </si>
  <si>
    <t xml:space="preserve">Insuficientes recursos asignados para el cumplimiento de la estructuración, viabilización y promoción de proyectos.
Política gubernamental restrictiva </t>
  </si>
  <si>
    <t>Afectación de la imagen Institucional.</t>
  </si>
  <si>
    <t>Posibilidad de incumplimiento de  las metas institucionales y sectoriales causando afectación en la imagen institucional de la Entidad.</t>
  </si>
  <si>
    <t>Impacto reputacional</t>
  </si>
  <si>
    <t xml:space="preserve">El profesional líder del proceso hace la supervisión y seguimiento de contratos y convenios de caracterización y estructuración de proyectos </t>
  </si>
  <si>
    <t>Informes de seguimiento</t>
  </si>
  <si>
    <t>El profesional líder del proceso identifica las posibles fuentes de financiación. 
El profesional líder del proceso gestiona los recursos ante Ministerio de Hacienda y Ministerio de Minas y Energía u otras entidades de orden nacional.
El profesional líder del proceso gestiona los recursos de cooperación internacional.</t>
  </si>
  <si>
    <t>Soporte mesas de trabajo con los diferentes actores de financiación</t>
  </si>
  <si>
    <t>El profesional líder del proceso debe revisar y ajustar las metas frente al presupuesto previamente aprobado por los diferentes actores.
El profesional líder debe identificar las convocatorias nacionales e internacionales.</t>
  </si>
  <si>
    <t>Subdirector de Planificación Energética</t>
  </si>
  <si>
    <t>#. De actividades programadas/ # De actividades realizadas</t>
  </si>
  <si>
    <t xml:space="preserve">Estructurar, viabilizar y promocionar proyectos que permitan entregar soluciones energéticas sostenibles y eficientes a las comunidades de las ZNI. </t>
  </si>
  <si>
    <t xml:space="preserve">Insuficiente coordinación Institucional en el cruce de información de proyectos
Carencia de un sistema de información para proyectos a nivel sectorial
</t>
  </si>
  <si>
    <t>Asignación ineficiente de  recursos de inversión.
Deficiencia en el flujo de información.
Reprocesos administrativos y operativos.</t>
  </si>
  <si>
    <t>Estructuración de proyectos energéticos a comunidades o usuarios que se encuentran incluidos en otros proyectos.</t>
  </si>
  <si>
    <t>Impacto económico</t>
  </si>
  <si>
    <t>El equipo responsable del proceso mantiene actualizada la base de datos de usuarios de acuerdo con los reportes que se gestionen con las demás entidades e internamente.</t>
  </si>
  <si>
    <t>Base de datos de usuarios</t>
  </si>
  <si>
    <t xml:space="preserve">El equipo líder del proceso actualiza la base de datos de usuarios y relaciona que ya cuenta con el servicio
El equipo líder del proceso ajusta el número de usuarios y características del proyecto. </t>
  </si>
  <si>
    <t>El equipo líder debe gestionar la base de datos para compartir información de proyectos.
El equipo líder debe mantener la información actualizada y de fácil acceso sobre los proyectos que han sido estructurados, viabilizados y promovidos.</t>
  </si>
  <si>
    <t>Equipo de la Subdirección de Planificación Energética</t>
  </si>
  <si>
    <t># Total de usuarios de la base de datos/no. Total de usuarios final</t>
  </si>
  <si>
    <t>Estructuración, viabilización y promoción de los proyectos.</t>
  </si>
  <si>
    <t>Falencias en los proyectos estructurados y/o en los soportes normativos para su viabilización.
Desactualización de la base de datos interna sobre proyectos viabilizados, estructurados y promovidos.
Bajo presupuesto para inversión de personal interdisciplinario de apoyo para el proceso, así como de herramientas tecnológicas.</t>
  </si>
  <si>
    <t>Subutilización de recursos
Aumento de salida No Conforme Incumplimiento de metas.
Disminución en la eficiencia del proceso.</t>
  </si>
  <si>
    <t>Retrasos y reprocesos en la estructuración, viabilización y promoción de los proyectos.</t>
  </si>
  <si>
    <t>El equipo responsable del proceso mantiene actualizada la base de datos de proyectos estructurados, viabilizados y promocionados</t>
  </si>
  <si>
    <t>Base de datos de proyectos.</t>
  </si>
  <si>
    <t>El equipo líder del proceso define un equipo de apoyo interdisciplinario según el proyecto. 
El equipo líder del proceso ajusta y hace una divulgación efectiva de requisitos para estructuración  y/o presentación de proyectos.
El equipo líder del proceso hace una planeación interna en la obtención de los recursos necesarios para el proceso.</t>
  </si>
  <si>
    <t>El equipo líder del proceso debe mantener las estrategias de divulgación efectivas de los requisitos de proyectos.
El equipo líder del proceso debe hacer la estructuración de proyecto para fortalecer el equipo del proceso de Gestión de Proyectos.
El equipo líder del proceso debe mantener una comunicación directa y oportuna con las demás áreas del Instituto cuando se requiera.</t>
  </si>
  <si>
    <t># Proyectos devueltos/ # Proyectos Presentados</t>
  </si>
  <si>
    <t>Falencias o ausencia de estudio del mercado y/o análisis del sector, que genera sobrecostos o pagos que no representan beneficio público.
Acuerdos restrictivos de la competencia, cotizaciones artificialmente altas u otras prácticas que alteran la realidad del mercado, generando sobrecostos</t>
  </si>
  <si>
    <t>Deficiencias en la elaboración del estudio de mercado y vigencia de las cotizaciones.</t>
  </si>
  <si>
    <t>Posibilidad de efecto dañoso por convenios con sobrecostos debido a deficiencias en la elaboración de los estudio de mercado y vigencias de las cotizaciones</t>
  </si>
  <si>
    <t>El supervisor verifica la vigencia y pertinencia de los estudios de mercado que respaldan el calculo de los costos</t>
  </si>
  <si>
    <t xml:space="preserve">Estudios de mercado
</t>
  </si>
  <si>
    <t>El supervisor solicita la ampliación de la base de datos de posibles proveedores oferentes para que hayan más cotizaciones</t>
  </si>
  <si>
    <t>Estudios de mercado</t>
  </si>
  <si>
    <t>Realizar un comparativo de convenios o contratos suscritos del sector de similar objeto.</t>
  </si>
  <si>
    <t>#Convenios con objeto similar / # Convenios suscritos de la Entidad</t>
  </si>
  <si>
    <t>Bienes, servicios u obras pagados, sin haber sido recibidos a satisfacción.
Recibo a satisfacción y consecuente pago de bienes, servicios u obras pagados, sin cumplir las condiciones contractuales y/o condiciones de cantidad y/o calidad.</t>
  </si>
  <si>
    <t>Necesidad de ejecutar el presupuesto.
Terceros interviniendo en la aprobación de los desembolsos.</t>
  </si>
  <si>
    <t>posibilidad de efecto dañoso por pagos sin el 100% de requisitos cumplidos debido a la necesidad de ejecutar el presupuesto, ademas de terceros interviniendo en la aprobación de los desembolsos</t>
  </si>
  <si>
    <t>El equipo técnico revisa y verifica el cuplimiento de los requisitos en cada uno de sus componentes (técnico, ambiental, social, etc), para que el supervisor autorice el paso al contro del equipo financiero, para su posterior autorización.</t>
  </si>
  <si>
    <t xml:space="preserve">Expediente del convenio con entregables en cada componente.        Informes de seguimiento </t>
  </si>
  <si>
    <t>El supervisor del contrato firma de documentos con el cumplimiento del 100% de los requisitos</t>
  </si>
  <si>
    <t>Actas de autorización</t>
  </si>
  <si>
    <t>Revisión del componente técnico sobre el cumplimiento del 100% de los requisitos, previo a la firma del formato de autorización para pago.</t>
  </si>
  <si>
    <t>#Pagos devueltos / # pagos tramitados</t>
  </si>
  <si>
    <t>Retrasos en la ejecución, prórroga de los convenios y retrasos en la entrega</t>
  </si>
  <si>
    <t>Demoras imputables a los contratistas sobre las cuales no se inician procesos sancionatorios.</t>
  </si>
  <si>
    <t>Posibilidad de efecto dañoso por Inadecuada o inoportuna aplicación de facultad sancionatoria dbidoi a demoras imputables a los contratitas sobre las cuales no se inician procesos sansionatorios</t>
  </si>
  <si>
    <t>Ante incumplimientos de los contratistas, el supervisor solicita inicialmente plan de acción fijando fechas de cumplimiento, haciendo seguimiento al cumplimiento, de lo contratio, iniciar procesos sancionatorios.</t>
  </si>
  <si>
    <t>Plan de acción con soportes de cumplimiento</t>
  </si>
  <si>
    <t>El supervisor realiza seguimiento mensual a la ejecución de los proyectos
Exigencia del plazo de ejecución de los contratos</t>
  </si>
  <si>
    <t>Iniciar los procesos sancionatorios dentro del plazo contractual al evidenciar los retrasos reiterativos por parte de las entidades ejecutoras.</t>
  </si>
  <si>
    <t># Procesos de incumplimiento / # contratos suscritos en la vigencia</t>
  </si>
  <si>
    <t>GESTION DE CONTRATACION</t>
  </si>
  <si>
    <t>Realizar el proceso de contratación de manera eficaz, eficiente y efectiva, en armonía con los objetivos institucionales y las normas legales vigentes para coadyuvar en el cumplimiento de la misión institucional</t>
  </si>
  <si>
    <t xml:space="preserve">Gestión de la contratación de bienes y servicios </t>
  </si>
  <si>
    <t>Falta de claridad en los estudio previos a contratar y el alcance de los mismos</t>
  </si>
  <si>
    <t>No suplir la necesidad reportada por la entidad</t>
  </si>
  <si>
    <t>Posibilidad de no suplir la necesidad requerida por la entidad debido a la falta de claridad y alcance en los estudios previos.</t>
  </si>
  <si>
    <t>El coordinador actualiza permanentemente los procedimiento y formatos controlados para la gestión contractual.</t>
  </si>
  <si>
    <t>El profesional asignado al proceso contractual, efectua una revisión a los Estudios Previos desde el componente juridico atendiendo los procedimientos establecidos</t>
  </si>
  <si>
    <t>En cada uno de los estudios previos objeto de revisión el profesional valida el componente jurídico de acuerdo a los procedimientos establecidos</t>
  </si>
  <si>
    <t>Profesional del área</t>
  </si>
  <si>
    <t>Correo electrónico de revisión</t>
  </si>
  <si>
    <t>Legalización de los contratos para inicio de ejecución</t>
  </si>
  <si>
    <t>No suplir la necesidad reportada por la entidad y se avoca sanciones disciplinarias.</t>
  </si>
  <si>
    <t>El profesional que adelanta el proceso debera verificar la ista de chequeo para legalización del contrato.</t>
  </si>
  <si>
    <t>El coordinador del grupo realiza semanalmente una validación de los contratos suscritos  para determinar su legaliuzación e inicio de ejecución.</t>
  </si>
  <si>
    <t>Al momento de crear el expediente virtual y dar inicio a la ejecución del contrato en SECOP se realiza la verificación de los requisitos de legalización del contrato de acuerdo al estudio previo</t>
  </si>
  <si>
    <t>Expediente virtual de cada contrato</t>
  </si>
  <si>
    <t>GESTION FINANCIERA</t>
  </si>
  <si>
    <t xml:space="preserve">Registrar y analizar los hechos económicos para presentar razonable y oportunamente la información financiera
</t>
  </si>
  <si>
    <t>Gestión de pago con traspaso a pagaduría o endoso</t>
  </si>
  <si>
    <t>Error involuntario en la digitación de la información del pago en la cuenta de un tercero diferente</t>
  </si>
  <si>
    <t>Reclamación del pago de una obligación</t>
  </si>
  <si>
    <t>Posibilidad de afectación economica por reclamación  por parte de un tercero afectado</t>
  </si>
  <si>
    <t>Económico</t>
  </si>
  <si>
    <t>El profesional con perfil de tesorero valida la autorización de pago</t>
  </si>
  <si>
    <t>El  apoyo administrativo a llevar acabo el proceso de archivo valida la información de autorizacion de pago versus la orden de pago. Para el traspaso de pagaduria aparte de cargar la orden de pago, debe validad el soporte de pago.</t>
  </si>
  <si>
    <t>Reporte de SIFF</t>
  </si>
  <si>
    <t>GESTION AUDITORIAS</t>
  </si>
  <si>
    <t>Dar cumplimiento a las actividades establecidas en la realización de las Auditorías de Gestión teniendo en cuenta la normatividad vigente, procurando la mejora continua en el desempeño institucional.</t>
  </si>
  <si>
    <t>Evaluación independiente</t>
  </si>
  <si>
    <t>Indebida planeación de las actibidades. Falta de recursos (TH, tecnologicos y financieros). Desconocimiento técnico, legal y/o operativo.</t>
  </si>
  <si>
    <t>Baja ejecución del plan anual de auditoria internas</t>
  </si>
  <si>
    <t>Posibilidad de afectación de imagen por una baja ejecución del plan anual de auditorías internas por una indebida planeación, falta de recursos y desconocimiento técnico legal y operativo.</t>
  </si>
  <si>
    <t>El coordinador del grupo de control interno anualmente planea las evaluaciones, seguimientos y las auditorías basadas en riesgos según disponibilidad de los recursos.</t>
  </si>
  <si>
    <t>Sí</t>
  </si>
  <si>
    <t>Anual</t>
  </si>
  <si>
    <t>El profesional del grupo de control interno trimestralmente realiza seguimiento al indicador de cumplimiento del PAAI y toma las decisiones a que haya lugar.</t>
  </si>
  <si>
    <t>Uso del formato controlado programa de Auditoría IPSE-AU-F09
Realizar las solicitudes de capacitación en los temas que requieran actualización.</t>
  </si>
  <si>
    <t>Líder del Proceso</t>
  </si>
  <si>
    <t>Programa de Auditoría diligenciado</t>
  </si>
  <si>
    <t>GESTIÓN JUDICIAL</t>
  </si>
  <si>
    <t>Representar  al  IPSE  en  los  asuntos  judiciales  y  extrajudiciales  a  través  de  asistencia  jurídica  especializada,  proveer  por  la  prevención  del  daño  antijurídico  y  asesorar al Instituto en la aplicación de la normatividad vigente.</t>
  </si>
  <si>
    <t>Provisión Contable</t>
  </si>
  <si>
    <t xml:space="preserve">Deficiencias en el cálculo del pasivo contingente y la provisión correspondiente al año en curso por falta de metodología o desconocimiento de las personas que lo elaboran.
Ejecución inoportuna de los procesos de pago por condenas, pagos de sentencias, acción de repetición y procesos disciplinarios fiscales o penales, debido a la inadecuada defensa institucional y la  no asignación de los recursos.
</t>
  </si>
  <si>
    <t>Multa o sanción</t>
  </si>
  <si>
    <t>Posibilidad de sanción debido a deficiencia en el cálculo del pasivo contingente y la provisión contable.</t>
  </si>
  <si>
    <t>Representar  al  IPSE  en  los  asuntos  judiciales  y  extrajudiciales  a  través  de  asistencia  jurídica  especializada,  proveer  por  la  prevención  del  daño  antijurídico  y  asesorar al  Instituto en la aplicación de la normatividad vigente.</t>
  </si>
  <si>
    <t>Contratación Personal no idoneo</t>
  </si>
  <si>
    <t xml:space="preserve">Falta de capacitaciones en temas técnicos  y jurídicos necesarios para la eficaz y oportuna Representación judicial
Dificultades para realizar el seguimiento a  los procesos y actuaciones judiciales </t>
  </si>
  <si>
    <t>Posibilidad de afectación reputacional y económica, por decisiones erradas, procesos penales, fiscales, judiciales o disciplinarios, debido a la emisión de conceptos equivocados.</t>
  </si>
  <si>
    <t>Emitir conceptos o actos administrativos</t>
  </si>
  <si>
    <t>Emitir conceptos contrarios a la norma</t>
  </si>
  <si>
    <t>Posibles demanda, investigacion disciplinaria</t>
  </si>
  <si>
    <t>Posiblidad de demanda o investigación debido a la emisión de conceptos contrarios a la norma.</t>
  </si>
  <si>
    <t>Económico o reputacional</t>
  </si>
  <si>
    <t>El Jefe del area en coordinación con el profesional encargado del proceso, verifica la actualizacion de la informacion contable en el aplicativo EKOGUI Por lo menos una vez cada semestre</t>
  </si>
  <si>
    <t>Pantallazo</t>
  </si>
  <si>
    <t>El Profesional a cargo del area elabora memorando dirijido a contabilidad con la provión contable actualiazada, dos veces al año</t>
  </si>
  <si>
    <t>Memorando</t>
  </si>
  <si>
    <t>El Lider del area  en coordinación con el profesional encargado, verificada el cumplimiento de requisitos, mediante estudios previos</t>
  </si>
  <si>
    <t>estudios previos y sus anexos</t>
  </si>
  <si>
    <t>1. El Jefe de la Oficina realiza la correspondiente solicitud de capacitacion para el personal a su cargo.
2. Reuniones de seguimiento a los procesos judiciales</t>
  </si>
  <si>
    <t>*Actas de Reunión de Seguimiento</t>
  </si>
  <si>
    <t>El lider del area,asigna la solicitud por el aplicativo de ORFEO o por correo electrónico al funcionario correspondiente de acuerdo a la necesidad.
Los profesionales de la Oficina Jurídica, revisan las páginas de actualización jurídica para la verificación y actualización de normas.</t>
  </si>
  <si>
    <t>Correo o radicado ORFEO</t>
  </si>
  <si>
    <t xml:space="preserve">*  El lider del area realiza una revisión de las solicitudes de actos administrativos y conceptos jurídicos a través del sistema ORFEO, semestralmente. 
*  El lider del area envia un reporte a los procesos involucrados para la debida corrección del acto administrativo                                                                                                                                     </t>
  </si>
  <si>
    <t xml:space="preserve">*Reporte generado por  Sistema Único de Información litigiosa del Estado. Base datos </t>
  </si>
  <si>
    <t>Aceptar el riesgo
Despues de realizar un análisis y determinar los niveles de riesgo, se determina asumir el mismo conociendo los efectos de su posible materialización.</t>
  </si>
  <si>
    <t>PLANEACION INSTITUCIONAL</t>
  </si>
  <si>
    <t>Establecer los lineamientos de la planificación institucional a partir del Plan Nacional de Desarrollo y el Plan Sectorial, para dar cumplimiento a la misión, visión y objetivos de la entidad, siguiendo las directrices del Modelo Integrado de Planeación y
Gestión, orientado en la programación y el seguimiento de la ejecución del presupuesto.</t>
  </si>
  <si>
    <t xml:space="preserve">Definición de lineamientos para la planeación institucional </t>
  </si>
  <si>
    <t>Incumplimiento de los requisitos normativos en materia de planeación pública por parte del equipo que participa en el proceso de planeación</t>
  </si>
  <si>
    <t>Sanciones por parte de los entes de control</t>
  </si>
  <si>
    <t>Posibilidad de afectacion economica por sanciones por parte de los entes de control debido a incumplimiento de los requisitos normativos en materia de planeación por desconocimiento de la normatividad.</t>
  </si>
  <si>
    <t>Desarrollar los lineamientos metodologicos para la formulación. Evaluacion previa, registro programación , ejecucion y seguimiento de los proyectos de inversión</t>
  </si>
  <si>
    <t>Seguimiento a los proyectos de inversión</t>
  </si>
  <si>
    <t>Extemporaneidad en el reporte de seguimiento</t>
  </si>
  <si>
    <t>Multas y sanciones de organos de control</t>
  </si>
  <si>
    <t>Posibilidad de afectacion economica por multas y/o sanciones de organos de control, debido a la extemporaneidad en el reporte de seguimiento a los proyectos de inversión con la calidad y oportunidad requerida</t>
  </si>
  <si>
    <t>GESTIÓN DE MEJORAMIENTO</t>
  </si>
  <si>
    <t>Establecer los lineamientos para la revisión, medición, seguimiento y evaluación del sistema de gestion de calidad (SGC)</t>
  </si>
  <si>
    <t>Mantenimiento del SGC y actualizacion</t>
  </si>
  <si>
    <t>Falta de esperticia de la persona encargada del SGC, de recursos tecnologicos y voluntad de los colaboradores</t>
  </si>
  <si>
    <t xml:space="preserve">
1.- Retrasos en establecer acciones de mejora
2.- No contar con la información veraz del desempeño de los procesos</t>
  </si>
  <si>
    <t>Posibilidad de afectación reputacional por retrasos en establecer acciones de mejora, ni contar con información veraz del desempeño de los procesos debido a la falta de esperticia de la persona encargada del SGC y la ausencia de soporter tercnologico robusto.</t>
  </si>
  <si>
    <t>El lider de planeacion institucional  siguiento el proceso de gestión normativa, revisa y actualiza la normatividad aplicable al proceso de planeación institucional por lo menos una vez cada semestre</t>
  </si>
  <si>
    <t>El lider de planeación Institucional debe verificar que en la etapa de analisis de contexto se revise la normatividad legal aplicable.</t>
  </si>
  <si>
    <t>El lider del area de planeación al inicio del año envia los lineamientos de cierre e inicio de vigencia para las especificaciones del seguimiento y tiempo de reportres</t>
  </si>
  <si>
    <t>Los profesionales de proyectos envian correos con los lineamientos y fechas para el reporte de los seguimientos mensuales y si se recibe la información a tiempo se realiza la retroalimentación.</t>
  </si>
  <si>
    <t>El profesional encargado del SGC realiza capacitaciones en terminos de calidad por lo menos dos veces al año</t>
  </si>
  <si>
    <t>Contionua</t>
  </si>
  <si>
    <t>El profesional de SGC verificara cada tres meses con las areas las no conformidades y/o acciones de mejora de cada uno de los procesos con el fin de ajustar o corregir dichas situaciones</t>
  </si>
  <si>
    <t>informe de verificaciópn</t>
  </si>
  <si>
    <t xml:space="preserve">Los profesionales de proyectos elaboran matriz modelo para seguimiento en tiempo real de la ejecucion presupuestal de los proyectos inversión con seguimiento mensual </t>
  </si>
  <si>
    <t>Profesionales proyectos</t>
  </si>
  <si>
    <t>Matriz de seguimiento</t>
  </si>
  <si>
    <t>Profesional del SGC realizara seguimiento mensual a las acciones de mejoras que se hallan implementadas a raiz de los controles detectivos</t>
  </si>
  <si>
    <t>Profesional SGC</t>
  </si>
  <si>
    <t>Accion de mejora</t>
  </si>
  <si>
    <t>SEGUNDO SEGUIMIENTO MAPA DE RIESGOS INSTITUCIONAL</t>
  </si>
  <si>
    <t>Fecha:  SEPTIEMBRE - DICIEMBRE  2025</t>
  </si>
  <si>
    <t>Mensualmente se realiza seguimiento al Contrato No. 336 de 2023 cuyo objeto es: “Contratar el servicio de comunicación satelital y celular para la transmisión de datos de telemetría, desde los medidores instalados en las localidades de las zonas no interconectadas seleccionadas por el IPSE, hasta el Centro Nacional de Monitoreo localizado en Bogotá”. estos seguimientos de pueden evidenciar en el sistema de gestión documental ControlDoc expediente ID1430 - Actas de seguimiento Nos.:  202515600001496 - 202515600001786 - 202515600002006 - 202515600002286 y los diferentes informes y actividades que estan documentadas en el expediente del contractual.</t>
  </si>
  <si>
    <t xml:space="preserve">Se realizado diariamente el informe diario de operación y se generan las llamadas que se requieran a los prestadores del servicio con el fin de restablecer el servicio de Telemetría que presenten fallas y a través de los contratos Nos. 336 y 337 de 2023, se programan las visitas de mantenimiento requeridos para poder restablecer las operaciones de los sistemas de Telemetría. evidencias en los expedientes: ID1430 y ID1431 y Actas de seguimiento: 202515600001656 - 202515600001806 - 202515600001996 - 202515200002346 y en el soporte de llamados telefónicos a los operadores de las ZNI - Matriz de seguimiento.
https://ipsegovco-my.sharepoint.com/shared?id=%2Fpersonal%2Fleonardosuarez%5Fipse%5Fgov%5Fco%2FDocuments%2FCNM%20PUBLIC%20BACKUP%20FINAL&amp;listurl=%2Fpersonal%2Fleonardosuarez%5Fipse%5Fgov%5Fco%2FDocuments </t>
  </si>
  <si>
    <t xml:space="preserve">para la presente vigencia se puede consultar el plan anual de trabajo en el sitio: https://ipse.gov.co/documento_planeacion/documento/planes_estrategicos_sectoriales_e_institucionales/2025/8_Plan-de-seguridad-y-salud-en-el-trabajo-2025.pdf </t>
  </si>
  <si>
    <t xml:space="preserve">Informes Trimestrales cargados en Drive de planeación.
Primer trimestre: https://ipsegovco-my.sharepoint.com/:f:/g/personal/planeacion_ipse_gov_co/ErH2EkSIvslNpflvwjHfnBEBHqLz8e_6EWzk0p85_EDk7w?e=deVRuc
Segundo Trimestre:
https://ipsegovco-my.sharepoint.com/:f:/g/personal/planeacion_ipse_gov_co/EkL4GothQxZHltYSkiflJz4BZCxb1VFKMj4FQdlwjdHT1w?e=Ey16YK
</t>
  </si>
  <si>
    <t>No de actividades ejecutadas/ Total de actividades programadas
Primer Trimestre:
72 actividades realizadas/75 actividades programadas=96%
Segundo Trimestre:
94 actividades realizadas/103 actividades programadas=93%</t>
  </si>
  <si>
    <t>Listas de chequeo con las obligaciones en SST para cada uno de los contratistas.
Drive SST: https://ipsegovco-my.sharepoint.com/:f:/g/personal/sst_ipse_gov_co/EkgKMdI4KkdPv7u_ZgTGL2kBY0pMtOqBsC-zvQKZBfF2mQ?e=utJXlD
Memorando de los conceptos de SST solicitados o en seguimiento con el % de cumplimiento frente a las obligaciones de SST 
Dirección General:Radicado  202513400001477
Secretaria General: Radicado 202513400001507
Subdirección de contratos y seguimientos:Radicado 202513400001517
Subdirección de Planificación: Radicado 202513400001527</t>
  </si>
  <si>
    <t>Informes Trimestrales
Dirección General:Radicado  202513400001477
Secretaria General: Radicado 202513400001507
Subdirección de contratos y seguimientos:Radicado 202513400001517
Subdirección de Planificación: Radicado 202513400001527</t>
  </si>
  <si>
    <t>No de Contratos con Seguimiento/ No de Contratos Vigentes
Indicador de enero a abril:
405 contratos revisados de 569 de contratos a revisar = 71.18%</t>
  </si>
  <si>
    <t>1/0592025</t>
  </si>
  <si>
    <t>OBSERVCIONES</t>
  </si>
  <si>
    <t>Respuestas observaciones procesos de contratación</t>
  </si>
  <si>
    <t>01 INDICADOR 1 CONTROL 1</t>
  </si>
  <si>
    <t>02 INDICADOR 1 CONTROL 2</t>
  </si>
  <si>
    <t>03 INDICADOR 1 PLAN DE MANEJO</t>
  </si>
  <si>
    <t>04 INDICADOR 2 CONTROL 1</t>
  </si>
  <si>
    <t>05 INDICADOR 2 CONTROL 2</t>
  </si>
  <si>
    <t>06 INDICADOR 2 PLAN DE MANEJO</t>
  </si>
  <si>
    <t>07 INDICADOR 3 CONTROL 1</t>
  </si>
  <si>
    <t>08 INDICADOR 3 CONTROL 2</t>
  </si>
  <si>
    <t>09 INDICADOR 3 PLAN DE MANEJO</t>
  </si>
  <si>
    <t>10 INDICADOR 4 CONTROL 1</t>
  </si>
  <si>
    <t>11 INDICADOR 4 CONTROL 2</t>
  </si>
  <si>
    <t>}12 INDICADOR 4 PLAN DE MANEJO</t>
  </si>
  <si>
    <t>Notas</t>
  </si>
  <si>
    <t>Catastrofico 100%</t>
  </si>
  <si>
    <t>1 Gestión de riesgos de seguridad en la información</t>
  </si>
  <si>
    <t>Análisis Integrado-Actas de Segumiento Mensual
El riesgo inicial identificado —posibilidad de pérdida reputacional por sanciones o quejas debido a pérdida de confidencialidad, integridad y disponibilidad (CID) de la información o configuraciones incorrectas en los servicios gestionados por TSI— se materializa por causas como ataques informáticos, fallas tecnológicas, errores humanos o explotación de vulnerabilidades.
Este riesgo afecta directamente la continuidad del negocio, la confianza de los grupos de valor y el cumplimiento normativo.
Mitigación desde los Objetivos de Contrato
1. Contrato No. 248-2024, Diseño e implementación de estrategias y controles de seguridad + monitoreo y gestión de vulnerabilidades.
Permite establecer un marco de prevención y respuesta proactiva, reduciendo la probabilidad de incidentes.
El monitoreo continuo de plataformas de seguridad permite detectar configuraciones erróneas y anomalías antes de que escalen a incidentes graves.
La generación de reportes periódicos asegura trazabilidad y evidencia frente a entes de control, mitigando el riesgo reputacional.
La gestión de planes de mitigación garantiza que vulnerabilidades identificadas (R4, R12, R17) no permanezcan abiertas, reduciendo la superficie de ataque.
2. Contrato No. 191-2025 Adquisición y renovación de licenciamiento Fortinet + soporte técnico y adquisición de Firewalls.
Asegura la vigencia y actualización de las licencias de ciberseguridad, manteniendo protegida la infraestructura frente a amenazas emergentes.
Los dispositivos NGFW Fortinet permiten segmentación, inspección profunda de tráfico y políticas de control de acceso, mitigando riesgos críticos (R1, R10, R15, R13, R14).
Los servicios de FortiGuard actualizan automáticamente la protección contra exploits, ransomware y malware, atacando riesgos de software malicioso (R7, R8, R9).
El soporte especializado fortalece la disponibilidad operativa y la recuperación ante fallas (R11).
La visibilidad centralizada mediante FortiAnalyzer y FortiManager reduce los incidentes sin gestión (R18) y da trazabilidad sobre el estado de ciberseguridad (R19).
Relación con el Riesgo Inicial
Gracias a la combinación de ambos objetivos contractuales, se logra una mitigación integral del riesgo inicial:
Confidencialidad: protegida por controles de acceso, DLP, cifrado VPN y segmentación de red.
Integridad: garantizada mediante IPS, WAF, análisis de tráfico y control de aplicaciones.
Disponibilidad: reforzada por alta disponibilidad en Firewalls, soporte técnico y monitoreo continuo.
Reputación institucional: fortalecida al demostrar cumplimiento normativo, gestión proactiva de vulnerabilidades y reducción de incidentes visibles a los entes de control.
Conclusión Analítica
Los objetivos de contrato se alinean de manera directa con la mitigación del riesgo principal.
El Contrato 1 (gestión y monitoreo de controles) reduce la probabilidad de que ocurran incidentes graves.
El Contrato 2 (licenciamiento Fortinet y Firewalls) reduce el impacto de dichos incidentes mediante tecnologías actualizadas, soporte especializado y dispositivos de seguridad de última generación.
En conjunto, ambos contratos permiten pasar de un escenario reactivo a uno proactivo y preventivo, donde la entidad no solo mitiga vulnerabilidades y ataques, sino que también fortalece la confianza institucional al contar con un ecosistema de ciberseguridad robusto y gestionado.</t>
  </si>
  <si>
    <t>2 Riesgos de Gestión de Operación Tecnólogica</t>
  </si>
  <si>
    <t>El contrato No. 248-2024 dondes supervisa mediante actas mensuales,  actúa como un mecanismo de control estratégico frente al riesgo de pérdida reputacional. A través de monitoreo constante, administración centralizada y planes de remediación, se asegura que los servidores y sistemas críticos mantengan la disponibilidad esperada, reduciendo significativamente la posibilidad de incumplimiento de ANS y, por ende, de sanciones o quejas de los grupos de valor.
Contrato: Apoyo en el diseño e implementación de estrategias y controles en plataformas TI (servidores), monitoreo y administración, generación de reportes y planes de remediación/optimización.
Cómo mitiga el riesgo en los servicios del IPSE
Infraestructura de TI:
Monitoreo de servidores y almacenamiento previene caídas críticas.
Planes de optimización mejoran rendimiento y disponibilidad.
Red y conectividad:
Administración de plataformas reduce errores de configuración que puedan interrumpir el servicio.
Reportes constantes permiten verificar cumplimiento de ANS en la red.
Ciberseguridad:
Estrategias de seguridad en servidores disminuyen el riesgo de ataques que afecten la disponibilidad.
Remediación de vulnerabilidades asegura continuidad frente a exploits y malware.
Aplicaciones corporativas:
Planes de remediación corrigen fallas en servidores de aplicaciones.
Optimización mantiene niveles de servicio alineados con la operación institucional.
Correo y colaboración:
Monitoreo evita interrupciones en la comunicación institucional.
Evidencia documental (reportes) protege frente a sanciones de entes de control.
Atención y soporte:
Generación de reportes y trazabilidad mejora la gestión de incidentes.
Minimiza tiempos de respuesta y asegura cumplimiento de SLA internos.
✅ Conclusión
El contrato no solo protege la plataforma de servidores, sino que, al extender su alcance en monitoreo, administración y remediación, impacta de manera transversal todos los servicios críticos del IPSE: infraestructura, red, aplicaciones, seguridad, correo y soporte.
De esta manera se reduce de forma significativa el riesgo de:
Indisponibilidad de servicios.
Incumplimiento de ANS.
Sanciones o quejas de entes de control y grupos de valor.
Pérdida de reputación institucional.</t>
  </si>
  <si>
    <t>3 Riesgos PETI</t>
  </si>
  <si>
    <t>Al momento de la planeación de cada auditoría interna programada para la vigencia en curso se diligencia el respectivo formato IPSE-AU-F09 con lo cual se reportan cuatro (04) formatos diligenciados de auditorías internas.</t>
  </si>
  <si>
    <t>1. Al momento de la planeación de cada auditoría interna programada para la vigencia en curso se diligencia el respectivo formato IPSE-AU-F09 con lo cual se reportan cuatro (04) formatos diligenciados de auditorías internas.
2. En diciembre de 2024 se realizó encuesta de temas para capacitación y se adjunta resultados proporcionados por Talento Humano en el cual se aprecian aquellos aspectos que fueron insumo para el Plan Institucional de Capacitación de la vigencia 2025.
3. Respecto de la aplicación de controles, se adjuntan archivos referentes al código de integridad vigente y en aplicación en el IPSE y el código de ética del auditor. Adicionalmente, se adjuntan correos de reporte con motivo de los seguimientos realizados al PAAI.</t>
  </si>
  <si>
    <t>1. Al momento de la planeación de cada auditoría interna programada para la vigencia en curso se diligencia el respectivo formato IPSE-AU-F09, por lo cual, adicional a las evidencias entregadas en periodos anteriores se anexan 2 formatos diligenciados de auditorías internas desarrolladas durante el periodo de reporte.
2. Respecto de la aplicación de controles, se adjunta acta del CICCI en el que se solicitó y aprobó modificación al Plan Anual de Auditoría Interna de acuerdo a consideraciones específicas y la ejecución de actividades adicionales durante el transcurso de la vigencia.</t>
  </si>
  <si>
    <t>Orden de pago</t>
  </si>
  <si>
    <t>Verificación de soporte correspondiente a los trámites de pagos realizados con traspaso a pagaduria durante el III Cuatrimestre 2025</t>
  </si>
  <si>
    <t>Coordinadora de Recursos Financieros</t>
  </si>
  <si>
    <t>Evidencias de seguimiento de pagos con traspaso a pagaduria</t>
  </si>
  <si>
    <t>En el periodo reportado se realiza la calificacion del riesgo de perdida de la totalidad de los procesos activos en los que se encuentra vinculada la Entidad, asi mismo se remite a la Coordinacion de recursos financieros la informacion correspondiente a la provision contable</t>
  </si>
  <si>
    <t>Coordinador de Asuntos Administrativos y judiciales</t>
  </si>
  <si>
    <t>No de procesos judiciales con la calificación de la probabilidad de perdida/total de procesos judiciales que atiende la entidad</t>
  </si>
  <si>
    <t>Durante el periodo reportado se registraron los procesos que tuvieron actuaciones  procesales en el sistema Ekogui</t>
  </si>
  <si>
    <t>Cordinador de Asuntos Administrativos y Judiciales</t>
  </si>
  <si>
    <t>Porcentaje de información actualizada y registrada en el  Sistema Único de Información Litigiosa del Estado, en el periodo de tiempo correspondiente</t>
  </si>
  <si>
    <t>En el período evaluado no se identificaron irregularidades en la expedición y revisión de actos administrativos y conceptos jurídicos que requieran plan de mejora.</t>
  </si>
  <si>
    <t xml:space="preserve">cantidad de hojas de vida de indicadores actualizadas y con registro oportuno de la medición / Cantidad de indicadores definidos por el proceso </t>
  </si>
  <si>
    <t>Evidencia en Carpeta adjunta</t>
  </si>
  <si>
    <t>Evidencia en carpeta adjunta</t>
  </si>
  <si>
    <t>Sin evidencias</t>
  </si>
  <si>
    <t>Conteo de actividades contempladas en el plan de acción operativo institucional del 2025 (del 1.1 al 1.4; del 2, 1 al 2,3)</t>
  </si>
  <si>
    <t>Se relaciona el número total de usuarios potenciales estructurados por el IPSE (3293 trimeste I; 3333 timestre II; 4244 trimestre III; 6629 trimestre IV)</t>
  </si>
  <si>
    <t xml:space="preserve">Se relaciona el número total de proyectos estructurados por el IPSE (22 trimeste I; 15 timestre II; 18 trimestre III; 32 trimestre IV); los calificados favorables fueron 87, de 87 estructurtados </t>
  </si>
  <si>
    <t>Durante el 2025 hubo lugar a la suscripción del contrato interadministrativo N° 171 de 2025, respecto al cual se hizo análisis del sector con tres convenios con objetos similares como consta en estudio previo de radicado 202514100003053.</t>
  </si>
  <si>
    <t>Durante el 2025 no se han presentado casos de pagos sin la recepción de entregables verificados</t>
  </si>
  <si>
    <t>Durante el 2025 hubo lugar a la suscripción del contrato interadministrativo N° 171 de 2025, sin que cuente con proceso de incumplimiento aperturado durante la presente anualidad.</t>
  </si>
  <si>
    <t>https://ipsegovco-my.sharepoint.com/:x:/r/personal/planeacion_ipse_gov_co/_layouts/15/Doc.aspx?sourcedoc=%7B890D7A3B-8122-4C3F-BDAE-5C13EEA317B9%7D&amp;file=2025%20SPE.xlsx&amp;fromShare=true&amp;action=default&amp;mobileredirect=true</t>
  </si>
  <si>
    <t>https://ipsegovco-my.sharepoint.com/personal/planeacion_ipse_gov_co/_layouts/15/onedrive.aspx?id=%2Fpersonal%2Fplaneacion%5Fipse%5Fgov%5Fco%2FDocuments%2FPLANEACI%C3%93N%20INSTITUCIONAL%202025%2F2025%20PLANES%20DE%20ACCI%C3%93N%20AREAS%2F2025%20SUBDIRECCI</t>
  </si>
  <si>
    <t>NA</t>
  </si>
  <si>
    <t>https://ipsegovco-my.sharepoint.com/:f:/g/personal/luisgalvan_ipse_gov_co/Euo3NQxb-nJPooTxnbpICwMBGIyflKyoDlpo05H4UT5adw</t>
  </si>
  <si>
    <t xml:space="preserve">https://ipsegovco.sharepoint.com/:f:/s/SPE9-ESTUDIODEMERCADO/El9TuHMCG1JAvRo7ZdD4Qb4BDauVjrjZ28DTKjwIO_U4Jw?e=lXTdXh
https://ipsegovco.sharepoint.com/:f:/s/SPE9-ESTUDIODEMERCADO/EvshToYr2blFhfvIzXUUzT4BnuZn_oP3fy0EENSAEBLXTw?e=UFuEiO
https://app.powerbi.com/view?r=eyJrIjoiY2Q2MjdlZGQtZDg5Zi00NDU3LWIyY2ItOTQ5Yzg1MDcxZDBkIiwidCI6ImU0MzcwMGMzLTAwNzktNDczNS05MjZkLWI4MjM0MGNhMjgwNCIsImMiOjR9&amp;pageName=ReportSection
</t>
  </si>
  <si>
    <t>https://ipsegovco-my.sharepoint.com/:f:/g/personal/luisgalvan_ipse_gov_co/EqG7pwEICSpBqd9FEhgFVisBt57nTFXaAj-l-O923QeQVA</t>
  </si>
  <si>
    <t xml:space="preserve">GENSA Orfeo:2024139120310221E  y ControlDoc 2395
CRIC 2024139120310265E
Proyectos Viabilización FAZNI 2025: 2466
ONIC 2024139120310197E 
AISO: 2024139120310220E 
RECOMPAS 2024139120310190E
NASA ÇXHÃÇXHÃ 2024139120310219E </t>
  </si>
  <si>
    <t xml:space="preserve">Informe trimestral, pendiente a la fecha porque figuran varios radicados sin cierre por parte de servidores y contratistas. </t>
  </si>
  <si>
    <t>Página web https://ipse.gov.co/mapa-del-sitio/transparencia-ipse/</t>
  </si>
  <si>
    <t xml:space="preserve">Reporte enviado por el tecnico de correspondencia </t>
  </si>
  <si>
    <t xml:space="preserve">Correo electronico.  </t>
  </si>
  <si>
    <t xml:space="preserve">Link de la pagina Web. https://n9.cl/tc3er. </t>
  </si>
  <si>
    <t>Link página</t>
  </si>
  <si>
    <t xml:space="preserve">relación entregada por el área de TIC. </t>
  </si>
  <si>
    <t>El formato de plan de adquisiones https://n9.cl/4rc19</t>
  </si>
  <si>
    <t xml:space="preserve">Memorial de requerimiento al supervisor de contratos de seguros </t>
  </si>
  <si>
    <t xml:space="preserve">Informe de de bienes asignados a los funcionarios (reporte de cartera por funcionarios) </t>
  </si>
  <si>
    <t xml:space="preserve">registro en el Secop y/o formato de actualización de requerimiento) </t>
  </si>
  <si>
    <t>Informe de la muestra aleatoria https://ipsegovco-my.sharepoint.com/shared?listurl=%2Fpersonal%2Fgabys%5Fipse%5Fipse%5Fgov%5Fco%2FDocuments&amp;login_hint=mariabolivar%40ipse%2Egov%2Eco&amp;id=%2Fpersonal%2Fgabys%5Fipse%5Fipse%5Fgov%5Fco%2FDocuments%2FGRUPO%20DE%20BIENES%20Y%20SERVICIOS%2FGABYS%2F01%5FALMAC%C3%89N%20GENERAL%2F2025%2F1%2DALMAC%C3%89N%20E%20INVENTARIO%2F16%5FINVENTARIOS%202025%2FINVENTARIOS%20ALEATORIOS%2FCUARTO%20TRIMESTRE%2FINFORME%20ALEATORIO%204%20TRIMESTRE%2Ezip&amp;parent=%2Fpersonal%2Fgabys%5Fipse%5Fipse%5Fgov%5Fco%2FDocuments%2FGRUPO%20DE%20BIENES%20Y%20SERVICIOS%2FGABYS%2F01%5FALMAC%C3%89N%20GENERAL%2F2025%2F1%2DALMAC%C3%89N%20E%20INVENTARIO%2F16%5FINVENTARIOS%202025%2FINVENTARIOS%</t>
  </si>
  <si>
    <t xml:space="preserve">Evidenciaconsolidacion  requerimientos </t>
  </si>
  <si>
    <t>Evidencia aseguramiento https://ipsegovco-my.sharepoint.com/:u:/g/personal/gabys_ipse_ipse_gov_co/IQBzNh3xT-xIQ52uQgkRXMKvATg5jJTg_E9rPUmj1ZGn7Hw?e=k2UtHO</t>
  </si>
  <si>
    <t>evidencia del inventario https://ipsegovco-my.sharepoint.com/:b:/g/personal/gabys_ipse_ipse_gov_co/IQDM2e-jfY9sR7COcCCftO6wAcjtbrCnUhBrUA3h_NYzDUA?e=UkmZNS</t>
  </si>
  <si>
    <t xml:space="preserve">SI
</t>
  </si>
  <si>
    <r>
      <rPr>
        <b/>
        <sz val="12"/>
        <rFont val="Tahoma"/>
        <family val="2"/>
      </rPr>
      <t xml:space="preserve">ID Tipo de Riesgos Identificados
</t>
    </r>
    <r>
      <rPr>
        <sz val="12"/>
        <rFont val="Tahoma"/>
        <family val="2"/>
      </rPr>
      <t>R1 Acceso de dispositivos No autorizados
R2 Instalación de Software No autorizado
R3 Dispositivos de Usuario Final inseguros
R4 Vulnerabilidades en sistemas
R5 Usuarios con Exceso de privilegios
R6 Utilización indebida de recursos tecnológicos
R7 Malware - Phishing en correo Electrónico
R8 Malware - Ataques en Aplicaciones web Internas o externas
R9 Malware - Secuestro de Información
R10 Acceso a la red de personal no autorizado
R11 Perdida de Información por Fallas criticas de sistemas
R12 Errores de Configuración en dispositivos de red
R13
Acceso a información critica por canales alternos sin
protección
R14 Fuga de Información
R15 Acceso a red Inalámbrica sin control
R16 Desconocimiento de usuarios en el manejo de ciberseguridad
R17 Errores de programación segura en aplicaciones
R18 Incidentes de Seguridad sin gestión
R19
Desconocimiento del estado actual de la ciberseguridad de la
plataforma IT</t>
    </r>
  </si>
  <si>
    <r>
      <rPr>
        <b/>
        <sz val="12"/>
        <rFont val="Tahoma"/>
        <family val="2"/>
      </rPr>
      <t xml:space="preserve">Contexto del riesgo
</t>
    </r>
    <r>
      <rPr>
        <sz val="12"/>
        <rFont val="Tahoma"/>
        <family val="2"/>
      </rPr>
      <t xml:space="preserve">
El PETI es el marco que orienta la estrategia tecnológica institucional. Si los proyectos allí definidos no se ejecutan o no se hace un seguimiento efectivo, pueden generarse:
Retrasos en la modernización tecnológica.
Ineficiencias en procesos misionales y de soporte.
Desalineación con objetivos estratégicos institucionales y normativos.
Pérdida de confianza de entes de control, usuarios y grupos de valor.
Impacto reputacional por incumplimiento de compromisos establecidos en planes estratégicos y de gobierno digital.
🎯 Mitigación del riesgo mediante la ejecución y seguimiento de los proyectos PETI
Ejecución efectiva de proyectos:
La puesta en marcha de los proyectos asegura que la entidad avance en su modernización tecnológica.
Cada proyecto ejecutado representa un avance tangible frente a los compromisos estratégicos, reduciendo la percepción de ineficiencia o incumplimiento.
</t>
    </r>
    <r>
      <rPr>
        <b/>
        <sz val="12"/>
        <rFont val="Tahoma"/>
        <family val="2"/>
      </rPr>
      <t xml:space="preserve">Seguimiento y control sistemático de Los Proyectos del PETI:
</t>
    </r>
    <r>
      <rPr>
        <sz val="12"/>
        <rFont val="Tahoma"/>
        <family val="2"/>
      </rPr>
      <t xml:space="preserve">
Permite identificar desviaciones en cronogramas, costos o alcance antes de que afecten los resultados.
La trazabilidad mediante reportes y métricas refuerza la transparencia y confianza institucional.
Alineación con objetivos estratégicos:
La ejecución asegura que las metas del PETI estén sincronizadas con los lineamientos de gobierno digital, normativas TIC y objetivos institucionales.
Se evita el riesgo de sanciones o llamados de atención de entes de control por falta de cumplimiento.
Optimización de procesos y servicios:
Los proyectos tecnológicos suelen enfocarse en mejorar servicios, fortalecer la seguridad, aumentar la eficiencia operativa y garantizar continuidad.
Esto impacta positivamente la percepción de los usuarios internos y externos, reduciendo quejas.
Reducción del riesgo reputacional:
La ejecución visible de proyectos genera confianza en que la entidad está invirtiendo en innovación y cumplimiento de su estrategia tecnológica.
El seguimiento permanente brinda evidencias claras frente a auditorías y entes de control.
✅ Conclusión proyectiva
La ejecución y seguimiento de los proyectos del PETI actúan como un mecanismo de mitigación integral frente al riesgo reputacional.
La ejecución reduce el riesgo de incumplimiento estratégico y de sanciones externas.
El seguimiento garantiza la corrección oportuna de desviaciones y fortalece la transparencia.
En conjunto, permiten demostrar que la entidad avanza hacia sus objetivos tecnológicos y estratégicos, lo que preserva la reputación institucional y la confianza de los grupos de valor.</t>
    </r>
  </si>
  <si>
    <t>Evidencia en Carpeta Adjunta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</si>
</sst>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22" x14ac:knownFonts="1">
    <font>
      <sz val="11"/>
      <color theme="1"/>
      <name val="Aptos Narrow"/>
      <family val="2"/>
      <scheme val="minor"/>
    </font>
    <font>
      <sz val="11"/>
      <color theme="1"/>
      <name val="Aptos Narrow"/>
      <family val="2"/>
      <scheme val="minor"/>
    </font>
    <font>
      <sz val="12"/>
      <name val="Arial"/>
      <family val="2"/>
    </font>
    <font>
      <sz val="12"/>
      <name val="Tahoma"/>
      <family val="2"/>
    </font>
    <font>
      <sz val="10"/>
      <name val="Arial"/>
      <family val="2"/>
    </font>
    <font>
      <b/>
      <sz val="11"/>
      <name val="Arial"/>
      <family val="2"/>
    </font>
    <font>
      <b/>
      <sz val="10"/>
      <name val="Arial"/>
      <family val="2"/>
    </font>
    <font>
      <sz val="11"/>
      <name val="Tahoma"/>
      <family val="2"/>
    </font>
    <font>
      <sz val="10"/>
      <color rgb="FF000000"/>
      <name val="Arial"/>
      <family val="2"/>
    </font>
    <font>
      <b/>
      <sz val="11"/>
      <color theme="1"/>
      <name val="Aptos Narrow"/>
      <family val="2"/>
      <scheme val="minor"/>
    </font>
    <font>
      <b/>
      <u/>
      <sz val="11"/>
      <color theme="1"/>
      <name val="Aptos Narrow"/>
      <family val="2"/>
      <scheme val="minor"/>
    </font>
    <font>
      <b/>
      <sz val="12"/>
      <name val="Arial"/>
      <family val="2"/>
    </font>
    <font>
      <b/>
      <sz val="12"/>
      <color theme="1"/>
      <name val="Aptos Narrow"/>
      <family val="2"/>
      <scheme val="minor"/>
    </font>
    <font>
      <u/>
      <sz val="11"/>
      <color theme="10"/>
      <name val="Aptos Narrow"/>
      <family val="2"/>
      <scheme val="minor"/>
    </font>
    <font>
      <sz val="12"/>
      <color rgb="FFFF0000"/>
      <name val="Tahoma"/>
      <family val="2"/>
    </font>
    <font>
      <sz val="13"/>
      <name val="Times New Roman"/>
      <family val="1"/>
    </font>
    <font>
      <b/>
      <sz val="14"/>
      <name val="Arial"/>
      <family val="2"/>
    </font>
    <font>
      <b/>
      <sz val="11"/>
      <name val="Tahoma"/>
      <family val="2"/>
    </font>
    <font>
      <u/>
      <sz val="11"/>
      <name val="Aptos Narrow"/>
      <family val="2"/>
      <scheme val="minor"/>
    </font>
    <font>
      <sz val="10"/>
      <name val="Arial"/>
      <family val="2"/>
      <charset val="1"/>
    </font>
    <font>
      <sz val="10"/>
      <name val="Tahoma"/>
      <family val="2"/>
    </font>
    <font>
      <b/>
      <sz val="12"/>
      <name val="Tahoma"/>
      <family val="2"/>
    </font>
  </fonts>
  <fills count="17">
    <fill>
      <patternFill patternType="none"/>
    </fill>
    <fill>
      <patternFill patternType="gray125"/>
    </fill>
    <fill>
      <patternFill patternType="solid">
        <fgColor theme="9" tint="0.59999389629810485"/>
        <bgColor indexed="65"/>
      </patternFill>
    </fill>
    <fill>
      <patternFill patternType="solid">
        <fgColor theme="6" tint="0.59999389629810485"/>
        <bgColor indexed="64"/>
      </patternFill>
    </fill>
    <fill>
      <patternFill patternType="solid">
        <fgColor theme="7" tint="0.39997558519241921"/>
        <bgColor indexed="64"/>
      </patternFill>
    </fill>
    <fill>
      <patternFill patternType="solid">
        <fgColor theme="4"/>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bgColor rgb="FFFFFFFF"/>
      </patternFill>
    </fill>
    <fill>
      <patternFill patternType="solid">
        <fgColor theme="0"/>
        <bgColor rgb="FFFDE9D9"/>
      </patternFill>
    </fill>
    <fill>
      <patternFill patternType="solid">
        <fgColor theme="5" tint="0.59999389629810485"/>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thin">
        <color indexed="64"/>
      </bottom>
      <diagonal/>
    </border>
    <border>
      <left style="thin">
        <color indexed="64"/>
      </left>
      <right/>
      <top/>
      <bottom/>
      <diagonal/>
    </border>
    <border>
      <left/>
      <right/>
      <top style="thin">
        <color indexed="64"/>
      </top>
      <bottom/>
      <diagonal/>
    </border>
    <border>
      <left/>
      <right style="thin">
        <color indexed="64"/>
      </right>
      <top/>
      <bottom/>
      <diagonal/>
    </border>
  </borders>
  <cellStyleXfs count="11">
    <xf numFmtId="0" fontId="0" fillId="0" borderId="0"/>
    <xf numFmtId="0" fontId="1" fillId="2" borderId="0" applyNumberFormat="0" applyBorder="0" applyAlignment="0" applyProtection="0"/>
    <xf numFmtId="0" fontId="2" fillId="0" borderId="0"/>
    <xf numFmtId="0" fontId="8" fillId="0" borderId="0"/>
    <xf numFmtId="0" fontId="8" fillId="0" borderId="0"/>
    <xf numFmtId="0" fontId="8" fillId="0" borderId="0"/>
    <xf numFmtId="0" fontId="8" fillId="0" borderId="0"/>
    <xf numFmtId="9" fontId="1" fillId="0" borderId="0" applyFont="0" applyFill="0" applyBorder="0" applyAlignment="0" applyProtection="0"/>
    <xf numFmtId="43" fontId="1" fillId="0" borderId="0" applyFon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cellStyleXfs>
  <cellXfs count="198">
    <xf numFmtId="0" fontId="0" fillId="0" borderId="0" xfId="0"/>
    <xf numFmtId="0" fontId="3" fillId="0" borderId="0" xfId="2" applyFont="1" applyAlignment="1">
      <alignment vertical="center" wrapText="1"/>
    </xf>
    <xf numFmtId="0" fontId="4" fillId="0" borderId="1" xfId="0" applyFont="1" applyBorder="1" applyAlignment="1">
      <alignment horizontal="center"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14" fontId="4" fillId="0" borderId="1" xfId="0" applyNumberFormat="1" applyFont="1" applyBorder="1" applyAlignment="1">
      <alignment horizontal="center" vertical="center" wrapText="1"/>
    </xf>
    <xf numFmtId="0" fontId="3" fillId="0" borderId="0" xfId="2" applyFont="1" applyAlignment="1">
      <alignment horizontal="center" vertical="center" wrapText="1"/>
    </xf>
    <xf numFmtId="0" fontId="7" fillId="0" borderId="0" xfId="2" applyFont="1" applyAlignment="1">
      <alignment vertical="center" wrapText="1"/>
    </xf>
    <xf numFmtId="0" fontId="4" fillId="0" borderId="1" xfId="2" applyFont="1" applyBorder="1" applyAlignment="1">
      <alignment vertical="center" wrapText="1"/>
    </xf>
    <xf numFmtId="0" fontId="6" fillId="3" borderId="2" xfId="2" applyFont="1" applyFill="1" applyBorder="1" applyAlignment="1">
      <alignment vertical="center" wrapText="1"/>
    </xf>
    <xf numFmtId="0" fontId="6" fillId="3" borderId="2" xfId="0" applyFont="1" applyFill="1" applyBorder="1" applyAlignment="1">
      <alignment horizontal="center" vertical="center" wrapText="1"/>
    </xf>
    <xf numFmtId="0" fontId="6" fillId="3" borderId="1" xfId="2" applyFont="1" applyFill="1" applyBorder="1" applyAlignment="1">
      <alignment vertical="center" wrapText="1"/>
    </xf>
    <xf numFmtId="9" fontId="0" fillId="0" borderId="0" xfId="0" applyNumberFormat="1"/>
    <xf numFmtId="0" fontId="9" fillId="0" borderId="0" xfId="0" applyFont="1"/>
    <xf numFmtId="0" fontId="9" fillId="8" borderId="0" xfId="0" applyFont="1" applyFill="1"/>
    <xf numFmtId="0" fontId="10" fillId="0" borderId="0" xfId="0" applyFont="1"/>
    <xf numFmtId="0" fontId="0" fillId="0" borderId="1" xfId="0" applyBorder="1" applyAlignment="1">
      <alignment horizontal="left" vertical="top" wrapText="1"/>
    </xf>
    <xf numFmtId="0" fontId="9" fillId="11" borderId="1" xfId="0" applyFont="1" applyFill="1" applyBorder="1"/>
    <xf numFmtId="0" fontId="9" fillId="8" borderId="1" xfId="0" applyFont="1" applyFill="1" applyBorder="1"/>
    <xf numFmtId="0" fontId="9" fillId="10" borderId="1" xfId="0" applyFont="1" applyFill="1" applyBorder="1"/>
    <xf numFmtId="0" fontId="0" fillId="0" borderId="11" xfId="0" applyBorder="1"/>
    <xf numFmtId="0" fontId="9" fillId="7" borderId="12" xfId="0" applyFont="1" applyFill="1" applyBorder="1" applyAlignment="1">
      <alignment vertical="center" wrapText="1"/>
    </xf>
    <xf numFmtId="0" fontId="0" fillId="0" borderId="12" xfId="0" applyBorder="1" applyAlignment="1">
      <alignment horizontal="left" vertical="top" wrapText="1"/>
    </xf>
    <xf numFmtId="9" fontId="0" fillId="0" borderId="13" xfId="7" applyFont="1" applyBorder="1"/>
    <xf numFmtId="0" fontId="0" fillId="0" borderId="14" xfId="0" applyBorder="1"/>
    <xf numFmtId="9" fontId="0" fillId="0" borderId="15" xfId="7" applyFont="1" applyBorder="1"/>
    <xf numFmtId="0" fontId="0" fillId="0" borderId="16" xfId="0" applyBorder="1"/>
    <xf numFmtId="0" fontId="9" fillId="9" borderId="17" xfId="0" applyFont="1" applyFill="1" applyBorder="1"/>
    <xf numFmtId="0" fontId="0" fillId="0" borderId="17" xfId="0" applyBorder="1" applyAlignment="1">
      <alignment horizontal="left" vertical="top" wrapText="1"/>
    </xf>
    <xf numFmtId="9" fontId="0" fillId="0" borderId="18" xfId="7" applyFont="1" applyBorder="1"/>
    <xf numFmtId="0" fontId="9" fillId="6" borderId="0" xfId="0" applyFont="1" applyFill="1"/>
    <xf numFmtId="0" fontId="0" fillId="7" borderId="19" xfId="0" applyFill="1" applyBorder="1"/>
    <xf numFmtId="0" fontId="0" fillId="0" borderId="13" xfId="0" applyBorder="1" applyAlignment="1">
      <alignment horizontal="left" vertical="top" wrapText="1"/>
    </xf>
    <xf numFmtId="0" fontId="0" fillId="11" borderId="20" xfId="0" applyFill="1" applyBorder="1"/>
    <xf numFmtId="0" fontId="0" fillId="0" borderId="15" xfId="0" applyBorder="1" applyAlignment="1">
      <alignment horizontal="left" vertical="center" wrapText="1"/>
    </xf>
    <xf numFmtId="0" fontId="0" fillId="8" borderId="20" xfId="0" applyFill="1" applyBorder="1"/>
    <xf numFmtId="0" fontId="0" fillId="10" borderId="20" xfId="0" applyFill="1" applyBorder="1"/>
    <xf numFmtId="0" fontId="0" fillId="9" borderId="21" xfId="0" applyFill="1" applyBorder="1"/>
    <xf numFmtId="0" fontId="0" fillId="0" borderId="18" xfId="0" applyBorder="1" applyAlignment="1">
      <alignment horizontal="left" vertical="center" wrapText="1"/>
    </xf>
    <xf numFmtId="0" fontId="9" fillId="0" borderId="0" xfId="0" applyFont="1" applyAlignment="1">
      <alignment horizontal="left" vertical="top" wrapText="1"/>
    </xf>
    <xf numFmtId="0" fontId="9" fillId="12" borderId="0" xfId="0" applyFont="1" applyFill="1"/>
    <xf numFmtId="0" fontId="4" fillId="0" borderId="0" xfId="2" applyFont="1" applyAlignment="1">
      <alignment vertical="center" wrapText="1"/>
    </xf>
    <xf numFmtId="0" fontId="11" fillId="13" borderId="4" xfId="0" applyFont="1" applyFill="1" applyBorder="1" applyAlignment="1" applyProtection="1">
      <alignment horizontal="center" vertical="center" wrapText="1"/>
      <protection hidden="1"/>
    </xf>
    <xf numFmtId="0" fontId="11" fillId="13" borderId="8" xfId="0" applyFont="1" applyFill="1" applyBorder="1" applyAlignment="1" applyProtection="1">
      <alignment horizontal="center" vertical="center" wrapText="1"/>
      <protection hidden="1"/>
    </xf>
    <xf numFmtId="0" fontId="4" fillId="3" borderId="1" xfId="0" applyFont="1" applyFill="1" applyBorder="1" applyAlignment="1">
      <alignment horizontal="center" vertical="center" wrapText="1"/>
    </xf>
    <xf numFmtId="9" fontId="3" fillId="0" borderId="0" xfId="7" applyFont="1" applyAlignment="1">
      <alignment vertical="center" wrapText="1"/>
    </xf>
    <xf numFmtId="9" fontId="7" fillId="0" borderId="0" xfId="7" applyFont="1" applyAlignment="1">
      <alignment vertical="center" wrapText="1"/>
    </xf>
    <xf numFmtId="0" fontId="7" fillId="0" borderId="0" xfId="2" applyFont="1" applyAlignment="1">
      <alignment horizontal="center" vertical="center" wrapText="1"/>
    </xf>
    <xf numFmtId="9" fontId="3" fillId="0" borderId="0" xfId="7" applyFont="1" applyAlignment="1">
      <alignment horizontal="center" vertical="center" wrapText="1"/>
    </xf>
    <xf numFmtId="9" fontId="7" fillId="0" borderId="0" xfId="7" applyFont="1" applyAlignment="1">
      <alignment horizontal="center" vertical="center" wrapText="1"/>
    </xf>
    <xf numFmtId="0" fontId="6" fillId="0" borderId="1" xfId="0" applyFont="1" applyBorder="1" applyAlignment="1">
      <alignment horizontal="center" vertical="center" wrapText="1"/>
    </xf>
    <xf numFmtId="0" fontId="6" fillId="3" borderId="3" xfId="0" applyFont="1" applyFill="1" applyBorder="1" applyAlignment="1">
      <alignment horizontal="center" vertical="center" wrapText="1"/>
    </xf>
    <xf numFmtId="0" fontId="4" fillId="9" borderId="1" xfId="0" applyFont="1" applyFill="1" applyBorder="1" applyAlignment="1">
      <alignment horizontal="center" vertical="center" wrapText="1"/>
    </xf>
    <xf numFmtId="9" fontId="4" fillId="9" borderId="1" xfId="7" applyFont="1" applyFill="1" applyBorder="1" applyAlignment="1">
      <alignment horizontal="center" vertical="center" wrapText="1"/>
    </xf>
    <xf numFmtId="0" fontId="12" fillId="0" borderId="0" xfId="0" applyFont="1"/>
    <xf numFmtId="0" fontId="4" fillId="9" borderId="1" xfId="0" applyFont="1" applyFill="1" applyBorder="1" applyAlignment="1" applyProtection="1">
      <alignment horizontal="center" vertical="center" wrapText="1"/>
      <protection hidden="1"/>
    </xf>
    <xf numFmtId="164" fontId="4" fillId="9" borderId="1" xfId="8" applyNumberFormat="1" applyFont="1" applyFill="1" applyBorder="1" applyAlignment="1">
      <alignment vertical="center" wrapText="1"/>
    </xf>
    <xf numFmtId="0" fontId="4" fillId="9" borderId="1" xfId="0" applyFont="1" applyFill="1" applyBorder="1" applyAlignment="1" applyProtection="1">
      <alignment vertical="center" wrapText="1"/>
      <protection hidden="1"/>
    </xf>
    <xf numFmtId="0" fontId="6" fillId="3" borderId="4" xfId="2" applyFont="1" applyFill="1" applyBorder="1" applyAlignment="1">
      <alignment horizontal="center" vertical="center" wrapText="1"/>
    </xf>
    <xf numFmtId="0" fontId="14" fillId="0" borderId="0" xfId="2" applyFont="1" applyAlignment="1">
      <alignment vertical="center" wrapText="1"/>
    </xf>
    <xf numFmtId="9" fontId="14" fillId="0" borderId="0" xfId="7" applyFont="1" applyAlignment="1">
      <alignment vertical="center" wrapText="1"/>
    </xf>
    <xf numFmtId="0" fontId="14" fillId="0" borderId="0" xfId="2" applyFont="1" applyAlignment="1">
      <alignment horizontal="center" vertical="center" wrapText="1"/>
    </xf>
    <xf numFmtId="9" fontId="14" fillId="0" borderId="0" xfId="7" applyFont="1" applyAlignment="1">
      <alignment horizontal="center" vertical="center" wrapText="1"/>
    </xf>
    <xf numFmtId="0" fontId="14" fillId="0" borderId="0" xfId="2" applyFont="1" applyAlignment="1">
      <alignment horizontal="right" vertical="center" wrapText="1"/>
    </xf>
    <xf numFmtId="0" fontId="14" fillId="0" borderId="0" xfId="2" applyFont="1" applyAlignment="1">
      <alignment horizontal="left" vertical="center" wrapText="1"/>
    </xf>
    <xf numFmtId="0" fontId="11" fillId="0" borderId="0" xfId="0" applyFont="1" applyAlignment="1">
      <alignment horizontal="center" vertical="center" wrapText="1"/>
    </xf>
    <xf numFmtId="0" fontId="16" fillId="0" borderId="0" xfId="0" applyFont="1" applyAlignment="1">
      <alignment vertical="center" wrapText="1"/>
    </xf>
    <xf numFmtId="0" fontId="16" fillId="0" borderId="0" xfId="0" applyFont="1" applyAlignment="1">
      <alignment horizontal="center" vertical="center" wrapText="1"/>
    </xf>
    <xf numFmtId="0" fontId="16" fillId="0" borderId="0" xfId="0" applyFont="1" applyAlignment="1">
      <alignment horizontal="left" vertical="center" wrapText="1"/>
    </xf>
    <xf numFmtId="0" fontId="5" fillId="0" borderId="0" xfId="0" applyFont="1" applyAlignment="1">
      <alignment vertical="center" wrapText="1"/>
    </xf>
    <xf numFmtId="0" fontId="16" fillId="0" borderId="0" xfId="0" applyFont="1" applyAlignment="1">
      <alignment horizontal="right" vertical="center" wrapText="1"/>
    </xf>
    <xf numFmtId="0" fontId="6" fillId="3" borderId="6" xfId="0" applyFont="1" applyFill="1" applyBorder="1" applyAlignment="1">
      <alignment vertical="center" wrapText="1"/>
    </xf>
    <xf numFmtId="0" fontId="6" fillId="3" borderId="10" xfId="0" applyFont="1" applyFill="1" applyBorder="1" applyAlignment="1">
      <alignment vertical="center" wrapText="1"/>
    </xf>
    <xf numFmtId="0" fontId="6" fillId="3" borderId="10" xfId="0" applyFont="1" applyFill="1" applyBorder="1" applyAlignment="1">
      <alignment horizontal="center" vertical="center" wrapText="1"/>
    </xf>
    <xf numFmtId="0" fontId="6" fillId="3" borderId="9" xfId="0" applyFont="1" applyFill="1" applyBorder="1" applyAlignment="1">
      <alignment vertical="center" wrapText="1"/>
    </xf>
    <xf numFmtId="0" fontId="6" fillId="3" borderId="2" xfId="0" applyFont="1" applyFill="1" applyBorder="1" applyAlignment="1">
      <alignment vertical="center" wrapText="1"/>
    </xf>
    <xf numFmtId="0" fontId="6" fillId="3" borderId="1" xfId="0" applyFont="1" applyFill="1" applyBorder="1" applyAlignment="1">
      <alignment vertical="center" wrapText="1"/>
    </xf>
    <xf numFmtId="0" fontId="6" fillId="9" borderId="2" xfId="0" applyFont="1" applyFill="1" applyBorder="1" applyAlignment="1">
      <alignment vertical="center" wrapText="1"/>
    </xf>
    <xf numFmtId="0" fontId="6" fillId="3" borderId="5" xfId="0" applyFont="1" applyFill="1" applyBorder="1" applyAlignment="1">
      <alignment horizontal="center" vertical="center" wrapText="1"/>
    </xf>
    <xf numFmtId="0" fontId="6" fillId="5" borderId="1" xfId="0" applyFont="1" applyFill="1" applyBorder="1" applyAlignment="1">
      <alignment horizontal="center" vertical="center" wrapText="1"/>
    </xf>
    <xf numFmtId="0" fontId="17" fillId="8" borderId="1" xfId="2" applyFont="1" applyFill="1" applyBorder="1" applyAlignment="1">
      <alignment horizontal="center" vertical="center"/>
    </xf>
    <xf numFmtId="0" fontId="15" fillId="0" borderId="1" xfId="0" applyFont="1" applyBorder="1" applyAlignment="1">
      <alignment horizontal="center" vertical="top" wrapText="1"/>
    </xf>
    <xf numFmtId="0" fontId="11" fillId="0" borderId="1" xfId="0" applyFont="1" applyBorder="1" applyAlignment="1">
      <alignment horizontal="center" vertical="center" wrapText="1"/>
    </xf>
    <xf numFmtId="0" fontId="6" fillId="9" borderId="6" xfId="0" applyFont="1" applyFill="1" applyBorder="1" applyAlignment="1">
      <alignment horizontal="center" vertical="center" wrapText="1"/>
    </xf>
    <xf numFmtId="0" fontId="6" fillId="9" borderId="10" xfId="0" applyFont="1" applyFill="1" applyBorder="1" applyAlignment="1">
      <alignment horizontal="center" vertical="center" wrapText="1"/>
    </xf>
    <xf numFmtId="0" fontId="6" fillId="9" borderId="9" xfId="0" applyFont="1" applyFill="1" applyBorder="1" applyAlignment="1">
      <alignment horizontal="center" vertical="center" wrapText="1"/>
    </xf>
    <xf numFmtId="0" fontId="6" fillId="9" borderId="3" xfId="0" applyFont="1" applyFill="1" applyBorder="1" applyAlignment="1" applyProtection="1">
      <alignment horizontal="center" vertical="center" wrapText="1"/>
      <protection hidden="1"/>
    </xf>
    <xf numFmtId="0" fontId="6" fillId="9" borderId="4" xfId="0" applyFont="1" applyFill="1" applyBorder="1" applyAlignment="1" applyProtection="1">
      <alignment horizontal="center" vertical="center" wrapText="1"/>
      <protection hidden="1"/>
    </xf>
    <xf numFmtId="0" fontId="6" fillId="9" borderId="7" xfId="0" applyFont="1" applyFill="1" applyBorder="1" applyAlignment="1" applyProtection="1">
      <alignment horizontal="center" vertical="center" wrapText="1"/>
      <protection hidden="1"/>
    </xf>
    <xf numFmtId="0" fontId="6" fillId="9" borderId="8" xfId="0" applyFont="1" applyFill="1" applyBorder="1" applyAlignment="1" applyProtection="1">
      <alignment horizontal="center" vertical="center" wrapText="1"/>
      <protection hidden="1"/>
    </xf>
    <xf numFmtId="0" fontId="4" fillId="9" borderId="3" xfId="2" applyFont="1" applyFill="1" applyBorder="1" applyAlignment="1">
      <alignment horizontal="center" vertical="center" wrapText="1"/>
    </xf>
    <xf numFmtId="0" fontId="4" fillId="9" borderId="4" xfId="2" applyFont="1" applyFill="1" applyBorder="1" applyAlignment="1">
      <alignment horizontal="center" vertical="center" wrapText="1"/>
    </xf>
    <xf numFmtId="0" fontId="4" fillId="9" borderId="7" xfId="2" applyFont="1" applyFill="1" applyBorder="1" applyAlignment="1">
      <alignment horizontal="center" vertical="center" wrapText="1"/>
    </xf>
    <xf numFmtId="0" fontId="4" fillId="9" borderId="8" xfId="2" applyFont="1" applyFill="1" applyBorder="1" applyAlignment="1">
      <alignment horizontal="center" vertical="center" wrapText="1"/>
    </xf>
    <xf numFmtId="0" fontId="6" fillId="3" borderId="6" xfId="0" applyFont="1" applyFill="1" applyBorder="1" applyAlignment="1">
      <alignment horizontal="center" vertical="center" wrapText="1"/>
    </xf>
    <xf numFmtId="0" fontId="6" fillId="3" borderId="9" xfId="0" applyFont="1" applyFill="1" applyBorder="1" applyAlignment="1">
      <alignment horizontal="center" vertical="center" wrapText="1"/>
    </xf>
    <xf numFmtId="0" fontId="3" fillId="0" borderId="0" xfId="2" applyFont="1" applyAlignment="1">
      <alignment horizontal="center" vertical="center" wrapText="1"/>
    </xf>
    <xf numFmtId="0" fontId="11" fillId="9" borderId="2" xfId="0" applyFont="1" applyFill="1" applyBorder="1" applyAlignment="1">
      <alignment horizontal="center" vertical="center" wrapText="1"/>
    </xf>
    <xf numFmtId="0" fontId="11" fillId="9" borderId="5"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5" xfId="0" applyFont="1" applyFill="1" applyBorder="1" applyAlignment="1">
      <alignment horizontal="center" vertical="center" wrapText="1"/>
    </xf>
    <xf numFmtId="0" fontId="4" fillId="0" borderId="2" xfId="0" applyFont="1" applyBorder="1" applyAlignment="1" applyProtection="1">
      <alignment horizontal="center" vertical="center" wrapText="1"/>
      <protection hidden="1"/>
    </xf>
    <xf numFmtId="0" fontId="4" fillId="0" borderId="5" xfId="0" applyFont="1" applyBorder="1" applyAlignment="1" applyProtection="1">
      <alignment horizontal="center" vertical="center" wrapText="1"/>
      <protection hidden="1"/>
    </xf>
    <xf numFmtId="0" fontId="4" fillId="8" borderId="2" xfId="0" applyFont="1" applyFill="1" applyBorder="1" applyAlignment="1" applyProtection="1">
      <alignment horizontal="center" vertical="center" wrapText="1"/>
      <protection hidden="1"/>
    </xf>
    <xf numFmtId="0" fontId="4" fillId="8" borderId="5" xfId="0" applyFont="1" applyFill="1" applyBorder="1" applyAlignment="1" applyProtection="1">
      <alignment horizontal="center" vertical="center" wrapText="1"/>
      <protection hidden="1"/>
    </xf>
    <xf numFmtId="0" fontId="4" fillId="4" borderId="6" xfId="2" applyFont="1" applyFill="1" applyBorder="1" applyAlignment="1">
      <alignment horizontal="center" vertical="center" wrapText="1"/>
    </xf>
    <xf numFmtId="0" fontId="4" fillId="4" borderId="10" xfId="2" applyFont="1" applyFill="1" applyBorder="1" applyAlignment="1">
      <alignment horizontal="center" vertical="center" wrapText="1"/>
    </xf>
    <xf numFmtId="0" fontId="4" fillId="4" borderId="9" xfId="2" applyFont="1" applyFill="1" applyBorder="1" applyAlignment="1">
      <alignment horizontal="center" vertical="center" wrapText="1"/>
    </xf>
    <xf numFmtId="0" fontId="7" fillId="9" borderId="2" xfId="2" applyFont="1" applyFill="1" applyBorder="1" applyAlignment="1">
      <alignment horizontal="center" vertical="center" wrapText="1"/>
    </xf>
    <xf numFmtId="0" fontId="7" fillId="9" borderId="5" xfId="2" applyFont="1" applyFill="1" applyBorder="1" applyAlignment="1">
      <alignment horizontal="center" vertical="center" wrapText="1"/>
    </xf>
    <xf numFmtId="0" fontId="6" fillId="5" borderId="1" xfId="1" applyFont="1" applyFill="1" applyBorder="1" applyAlignment="1">
      <alignment horizontal="center" vertical="center" wrapText="1"/>
    </xf>
    <xf numFmtId="0" fontId="4" fillId="0" borderId="1" xfId="2" applyFont="1" applyBorder="1" applyAlignment="1">
      <alignment horizontal="center" vertical="center" wrapText="1"/>
    </xf>
    <xf numFmtId="0" fontId="4" fillId="0" borderId="1" xfId="3" applyFont="1" applyBorder="1" applyAlignment="1">
      <alignment horizontal="center" vertical="center" wrapText="1"/>
    </xf>
    <xf numFmtId="0" fontId="4" fillId="0" borderId="1" xfId="2" applyFont="1" applyBorder="1" applyAlignment="1">
      <alignment horizontal="left" vertical="center" wrapText="1"/>
    </xf>
    <xf numFmtId="0" fontId="4" fillId="0" borderId="1" xfId="3" applyFont="1" applyBorder="1" applyAlignment="1">
      <alignment horizontal="justify" vertical="center" wrapText="1"/>
    </xf>
    <xf numFmtId="0" fontId="4" fillId="9" borderId="1" xfId="0" applyFont="1" applyFill="1" applyBorder="1" applyAlignment="1" applyProtection="1">
      <alignment horizontal="left" vertical="center" wrapText="1"/>
      <protection hidden="1"/>
    </xf>
    <xf numFmtId="0" fontId="4" fillId="0" borderId="1" xfId="0" applyFont="1" applyBorder="1" applyAlignment="1" applyProtection="1">
      <alignment vertical="center" wrapText="1"/>
      <protection hidden="1"/>
    </xf>
    <xf numFmtId="0" fontId="6" fillId="0" borderId="1" xfId="0" applyFont="1" applyBorder="1" applyAlignment="1" applyProtection="1">
      <alignment horizontal="center" vertical="center" wrapText="1"/>
      <protection hidden="1"/>
    </xf>
    <xf numFmtId="0" fontId="4" fillId="0" borderId="1" xfId="0" applyFont="1" applyBorder="1" applyAlignment="1" applyProtection="1">
      <alignment horizontal="center" vertical="center" wrapText="1"/>
      <protection hidden="1"/>
    </xf>
    <xf numFmtId="0" fontId="4" fillId="0" borderId="1" xfId="0" applyFont="1" applyBorder="1" applyAlignment="1" applyProtection="1">
      <alignment horizontal="justify" vertical="center" wrapText="1"/>
      <protection hidden="1"/>
    </xf>
    <xf numFmtId="9" fontId="4" fillId="0" borderId="1" xfId="7" applyFont="1" applyFill="1" applyBorder="1" applyAlignment="1" applyProtection="1">
      <alignment vertical="center" wrapText="1"/>
      <protection hidden="1"/>
    </xf>
    <xf numFmtId="9" fontId="4" fillId="9" borderId="1" xfId="7" applyFont="1" applyFill="1" applyBorder="1" applyAlignment="1" applyProtection="1">
      <alignment horizontal="center" vertical="center" wrapText="1"/>
      <protection hidden="1"/>
    </xf>
    <xf numFmtId="9" fontId="4" fillId="0" borderId="1" xfId="7" applyFont="1" applyFill="1" applyBorder="1" applyAlignment="1">
      <alignment horizontal="center" vertical="center" wrapText="1"/>
    </xf>
    <xf numFmtId="14" fontId="4" fillId="0" borderId="1" xfId="2" applyNumberFormat="1" applyFont="1" applyBorder="1" applyAlignment="1">
      <alignment vertical="center" wrapText="1"/>
    </xf>
    <xf numFmtId="0" fontId="3" fillId="0" borderId="1" xfId="2" applyFont="1" applyBorder="1" applyAlignment="1">
      <alignment vertical="center" wrapText="1"/>
    </xf>
    <xf numFmtId="0" fontId="4" fillId="0" borderId="1" xfId="2" applyFont="1" applyBorder="1" applyAlignment="1">
      <alignment horizontal="center" vertical="center" wrapText="1"/>
    </xf>
    <xf numFmtId="0" fontId="4" fillId="0" borderId="1" xfId="0" applyFont="1" applyBorder="1" applyAlignment="1">
      <alignment horizontal="justify" vertical="center" wrapText="1"/>
    </xf>
    <xf numFmtId="0" fontId="6" fillId="8" borderId="1" xfId="0" applyFont="1" applyFill="1" applyBorder="1" applyAlignment="1" applyProtection="1">
      <alignment horizontal="center" vertical="center" wrapText="1"/>
      <protection hidden="1"/>
    </xf>
    <xf numFmtId="0" fontId="4" fillId="0" borderId="1" xfId="2" applyFont="1" applyBorder="1" applyAlignment="1" applyProtection="1">
      <alignment horizontal="center" vertical="center" wrapText="1"/>
      <protection locked="0"/>
    </xf>
    <xf numFmtId="0" fontId="4" fillId="9" borderId="1" xfId="0" applyFont="1" applyFill="1" applyBorder="1" applyAlignment="1" applyProtection="1">
      <alignment horizontal="center" vertical="center" wrapText="1"/>
      <protection locked="0"/>
    </xf>
    <xf numFmtId="9" fontId="4" fillId="9" borderId="1" xfId="7" applyFont="1" applyFill="1" applyBorder="1" applyAlignment="1" applyProtection="1">
      <alignment horizontal="center" vertical="center" wrapText="1"/>
      <protection locked="0"/>
    </xf>
    <xf numFmtId="0" fontId="4" fillId="0" borderId="6" xfId="2" applyFont="1" applyBorder="1" applyAlignment="1">
      <alignment horizontal="center" vertical="center" wrapText="1"/>
    </xf>
    <xf numFmtId="0" fontId="4" fillId="0" borderId="10" xfId="2" applyFont="1" applyBorder="1" applyAlignment="1">
      <alignment horizontal="center" vertical="center" wrapText="1"/>
    </xf>
    <xf numFmtId="0" fontId="4" fillId="0" borderId="9" xfId="2" applyFont="1" applyBorder="1" applyAlignment="1">
      <alignment horizontal="center" vertical="center" wrapText="1"/>
    </xf>
    <xf numFmtId="0" fontId="4" fillId="0" borderId="6" xfId="2" applyFont="1" applyBorder="1" applyAlignment="1">
      <alignment horizontal="left" vertical="center" wrapText="1"/>
    </xf>
    <xf numFmtId="0" fontId="4" fillId="9" borderId="1" xfId="2" applyFont="1" applyFill="1" applyBorder="1" applyAlignment="1">
      <alignment horizontal="center" vertical="center" wrapText="1"/>
    </xf>
    <xf numFmtId="9" fontId="4" fillId="9" borderId="2" xfId="7" applyFont="1" applyFill="1" applyBorder="1" applyAlignment="1">
      <alignment horizontal="center" vertical="center" wrapText="1"/>
    </xf>
    <xf numFmtId="0" fontId="4" fillId="9" borderId="2" xfId="0" applyFont="1" applyFill="1" applyBorder="1" applyAlignment="1" applyProtection="1">
      <alignment horizontal="center" vertical="center" wrapText="1"/>
      <protection hidden="1"/>
    </xf>
    <xf numFmtId="0" fontId="4" fillId="9" borderId="2" xfId="0" applyFont="1" applyFill="1" applyBorder="1" applyAlignment="1" applyProtection="1">
      <alignment horizontal="left" vertical="center" wrapText="1"/>
      <protection hidden="1"/>
    </xf>
    <xf numFmtId="0" fontId="4" fillId="0" borderId="22" xfId="2" applyFont="1" applyBorder="1" applyAlignment="1">
      <alignment vertical="center" wrapText="1"/>
    </xf>
    <xf numFmtId="9" fontId="4" fillId="0" borderId="9" xfId="7" applyFont="1" applyFill="1" applyBorder="1" applyAlignment="1">
      <alignment vertical="center" wrapText="1"/>
    </xf>
    <xf numFmtId="9" fontId="4" fillId="0" borderId="1" xfId="7" applyFont="1" applyFill="1" applyBorder="1" applyAlignment="1">
      <alignment vertical="center" wrapText="1"/>
    </xf>
    <xf numFmtId="9" fontId="4" fillId="0" borderId="1" xfId="7" applyFont="1" applyFill="1" applyBorder="1" applyAlignment="1" applyProtection="1">
      <alignment horizontal="center" vertical="center" wrapText="1"/>
      <protection hidden="1"/>
    </xf>
    <xf numFmtId="0" fontId="18" fillId="0" borderId="1" xfId="9" applyFont="1" applyBorder="1" applyAlignment="1">
      <alignment horizontal="center" vertical="center" wrapText="1"/>
    </xf>
    <xf numFmtId="14" fontId="18" fillId="0" borderId="1" xfId="9" applyNumberFormat="1" applyFont="1" applyBorder="1" applyAlignment="1">
      <alignment horizontal="center" vertical="center" wrapText="1"/>
    </xf>
    <xf numFmtId="0" fontId="19" fillId="0" borderId="1" xfId="0" applyFont="1" applyBorder="1" applyAlignment="1">
      <alignment wrapText="1"/>
    </xf>
    <xf numFmtId="14" fontId="18" fillId="0" borderId="5" xfId="9" applyNumberFormat="1" applyFont="1" applyBorder="1" applyAlignment="1">
      <alignment horizontal="center" vertical="center" wrapText="1"/>
    </xf>
    <xf numFmtId="0" fontId="4" fillId="0" borderId="6" xfId="2" applyFont="1" applyBorder="1" applyAlignment="1">
      <alignment horizontal="center" vertical="center" wrapText="1"/>
    </xf>
    <xf numFmtId="0" fontId="4" fillId="0" borderId="1" xfId="2" applyFont="1" applyBorder="1" applyAlignment="1">
      <alignment horizontal="justify" vertical="center" wrapText="1"/>
    </xf>
    <xf numFmtId="0" fontId="18" fillId="6" borderId="1" xfId="9" applyFont="1" applyFill="1" applyBorder="1" applyAlignment="1">
      <alignment horizontal="center" vertical="center" wrapText="1"/>
    </xf>
    <xf numFmtId="0" fontId="4" fillId="0" borderId="1" xfId="2" applyFont="1" applyBorder="1" applyAlignment="1">
      <alignment horizontal="justify" vertical="top" wrapText="1"/>
    </xf>
    <xf numFmtId="0" fontId="20" fillId="0" borderId="1" xfId="2" applyFont="1" applyBorder="1" applyAlignment="1">
      <alignment horizontal="center" vertical="center" wrapText="1"/>
    </xf>
    <xf numFmtId="0" fontId="6" fillId="16" borderId="1" xfId="0" applyFont="1" applyFill="1" applyBorder="1" applyAlignment="1" applyProtection="1">
      <alignment horizontal="center" vertical="center" wrapText="1"/>
      <protection hidden="1"/>
    </xf>
    <xf numFmtId="0" fontId="20" fillId="0" borderId="1" xfId="2" applyFont="1" applyBorder="1" applyAlignment="1">
      <alignment vertical="center" wrapText="1"/>
    </xf>
    <xf numFmtId="9" fontId="20" fillId="0" borderId="1" xfId="7" applyFont="1" applyFill="1" applyBorder="1" applyAlignment="1">
      <alignment vertical="center" wrapText="1"/>
    </xf>
    <xf numFmtId="9" fontId="4" fillId="8" borderId="1" xfId="7" applyFont="1" applyFill="1" applyBorder="1" applyAlignment="1" applyProtection="1">
      <alignment horizontal="center" vertical="center" wrapText="1"/>
      <protection hidden="1"/>
    </xf>
    <xf numFmtId="0" fontId="4" fillId="7" borderId="1" xfId="0" applyFont="1" applyFill="1" applyBorder="1" applyAlignment="1" applyProtection="1">
      <alignment horizontal="center" vertical="center" wrapText="1"/>
      <protection hidden="1"/>
    </xf>
    <xf numFmtId="164" fontId="4" fillId="8" borderId="1" xfId="8" applyNumberFormat="1" applyFont="1" applyFill="1" applyBorder="1" applyAlignment="1">
      <alignment vertical="center" wrapText="1"/>
    </xf>
    <xf numFmtId="9" fontId="4" fillId="8" borderId="1" xfId="7" applyFont="1" applyFill="1" applyBorder="1" applyAlignment="1">
      <alignment horizontal="center" vertical="center" wrapText="1"/>
    </xf>
    <xf numFmtId="0" fontId="4" fillId="8" borderId="1" xfId="0" applyFont="1" applyFill="1" applyBorder="1" applyAlignment="1" applyProtection="1">
      <alignment horizontal="center" vertical="center" wrapText="1"/>
      <protection hidden="1"/>
    </xf>
    <xf numFmtId="0" fontId="4" fillId="8" borderId="1" xfId="0" applyFont="1" applyFill="1" applyBorder="1" applyAlignment="1" applyProtection="1">
      <alignment vertical="center" wrapText="1"/>
      <protection hidden="1"/>
    </xf>
    <xf numFmtId="0" fontId="2" fillId="13" borderId="1" xfId="0" applyFont="1" applyFill="1" applyBorder="1" applyAlignment="1" applyProtection="1">
      <alignment vertical="center" wrapText="1"/>
      <protection hidden="1"/>
    </xf>
    <xf numFmtId="0" fontId="18" fillId="0" borderId="1" xfId="10" applyFont="1" applyBorder="1" applyAlignment="1">
      <alignment horizontal="center" vertical="center"/>
    </xf>
    <xf numFmtId="0" fontId="18" fillId="0" borderId="1" xfId="9" applyFont="1" applyBorder="1" applyAlignment="1">
      <alignment horizontal="center" vertical="center"/>
    </xf>
    <xf numFmtId="0" fontId="18" fillId="0" borderId="1" xfId="9" applyFont="1" applyBorder="1" applyAlignment="1">
      <alignment horizontal="center" vertical="center" wrapText="1" readingOrder="1"/>
    </xf>
    <xf numFmtId="0" fontId="4" fillId="0" borderId="1" xfId="0" applyFont="1" applyBorder="1" applyAlignment="1" applyProtection="1">
      <alignment vertical="center" wrapText="1"/>
      <protection locked="0"/>
    </xf>
    <xf numFmtId="9" fontId="4" fillId="0" borderId="1" xfId="7" applyFont="1" applyBorder="1" applyAlignment="1" applyProtection="1">
      <alignment horizontal="center" vertical="center" wrapText="1"/>
      <protection locked="0"/>
    </xf>
    <xf numFmtId="0" fontId="4" fillId="0" borderId="1" xfId="0" applyFont="1" applyBorder="1" applyAlignment="1" applyProtection="1">
      <alignment horizontal="left" vertical="center" wrapText="1"/>
      <protection hidden="1"/>
    </xf>
    <xf numFmtId="9" fontId="4" fillId="0" borderId="1" xfId="7" applyFont="1" applyBorder="1" applyAlignment="1" applyProtection="1">
      <alignment vertical="center" wrapText="1"/>
      <protection hidden="1"/>
    </xf>
    <xf numFmtId="9" fontId="4" fillId="0" borderId="1" xfId="7" applyFont="1" applyBorder="1" applyAlignment="1">
      <alignment horizontal="center" vertical="center" wrapText="1"/>
    </xf>
    <xf numFmtId="0" fontId="4" fillId="0" borderId="1" xfId="0" applyFont="1" applyBorder="1" applyAlignment="1">
      <alignment horizontal="left" vertical="center" wrapText="1"/>
    </xf>
    <xf numFmtId="0" fontId="18" fillId="0" borderId="0" xfId="10" applyFont="1" applyAlignment="1">
      <alignment vertical="center"/>
    </xf>
    <xf numFmtId="9" fontId="3" fillId="0" borderId="0" xfId="7" applyFont="1" applyFill="1" applyAlignment="1">
      <alignment vertical="top" wrapText="1"/>
    </xf>
    <xf numFmtId="0" fontId="4" fillId="0" borderId="5" xfId="0" applyFont="1" applyBorder="1" applyAlignment="1" applyProtection="1">
      <alignment horizontal="left" vertical="center" wrapText="1"/>
      <protection hidden="1"/>
    </xf>
    <xf numFmtId="0" fontId="3" fillId="0" borderId="0" xfId="2" applyFont="1" applyAlignment="1">
      <alignment vertical="top" wrapText="1"/>
    </xf>
    <xf numFmtId="0" fontId="3" fillId="0" borderId="1" xfId="2" applyFont="1" applyBorder="1" applyAlignment="1">
      <alignment horizontal="center" vertical="center" wrapText="1"/>
    </xf>
    <xf numFmtId="0" fontId="18" fillId="0" borderId="1" xfId="9" applyFont="1" applyBorder="1" applyAlignment="1" applyProtection="1">
      <alignment vertical="center" wrapText="1"/>
      <protection hidden="1"/>
    </xf>
    <xf numFmtId="0" fontId="18" fillId="0" borderId="1" xfId="9" applyFont="1" applyBorder="1" applyAlignment="1">
      <alignment vertical="center" wrapText="1"/>
    </xf>
    <xf numFmtId="0" fontId="4" fillId="6" borderId="1" xfId="2" applyFont="1" applyFill="1" applyBorder="1" applyAlignment="1">
      <alignment horizontal="center" vertical="center" wrapText="1"/>
    </xf>
    <xf numFmtId="0" fontId="4" fillId="14" borderId="1" xfId="0" applyFont="1" applyFill="1" applyBorder="1" applyAlignment="1">
      <alignment horizontal="justify" vertical="center" wrapText="1"/>
    </xf>
    <xf numFmtId="0" fontId="4" fillId="15" borderId="1" xfId="0" applyFont="1" applyFill="1" applyBorder="1" applyAlignment="1">
      <alignment horizontal="center" vertical="center" wrapText="1"/>
    </xf>
    <xf numFmtId="9" fontId="4" fillId="0" borderId="1" xfId="7" applyFont="1" applyBorder="1" applyAlignment="1" applyProtection="1">
      <alignment horizontal="center" vertical="center" wrapText="1"/>
      <protection hidden="1"/>
    </xf>
    <xf numFmtId="0" fontId="4" fillId="14" borderId="1" xfId="0" applyFont="1" applyFill="1" applyBorder="1" applyAlignment="1">
      <alignment horizontal="center" vertical="center" wrapText="1"/>
    </xf>
    <xf numFmtId="0" fontId="4" fillId="14" borderId="1" xfId="0" applyFont="1" applyFill="1" applyBorder="1" applyAlignment="1">
      <alignment horizontal="left" vertical="center" wrapText="1"/>
    </xf>
    <xf numFmtId="0" fontId="18" fillId="0" borderId="1" xfId="9" applyFont="1" applyFill="1" applyBorder="1" applyAlignment="1">
      <alignment horizontal="center" vertical="center" wrapText="1"/>
    </xf>
    <xf numFmtId="0" fontId="3" fillId="0" borderId="3" xfId="2" applyFont="1" applyBorder="1" applyAlignment="1">
      <alignment horizontal="center" vertical="center" wrapText="1"/>
    </xf>
    <xf numFmtId="0" fontId="3" fillId="0" borderId="24" xfId="2" applyFont="1" applyBorder="1" applyAlignment="1">
      <alignment horizontal="center" vertical="center" wrapText="1"/>
    </xf>
    <xf numFmtId="0" fontId="3" fillId="0" borderId="4" xfId="2" applyFont="1" applyBorder="1" applyAlignment="1">
      <alignment horizontal="center" vertical="center" wrapText="1"/>
    </xf>
    <xf numFmtId="0" fontId="3" fillId="0" borderId="7" xfId="2" applyFont="1" applyBorder="1" applyAlignment="1">
      <alignment horizontal="center" vertical="center" wrapText="1"/>
    </xf>
    <xf numFmtId="0" fontId="3" fillId="0" borderId="22" xfId="2" applyFont="1" applyBorder="1" applyAlignment="1">
      <alignment horizontal="center" vertical="center" wrapText="1"/>
    </xf>
    <xf numFmtId="0" fontId="3" fillId="0" borderId="8" xfId="2" applyFont="1" applyBorder="1" applyAlignment="1">
      <alignment horizontal="center" vertical="center" wrapText="1"/>
    </xf>
    <xf numFmtId="0" fontId="6" fillId="0" borderId="1" xfId="0" applyFont="1" applyBorder="1" applyAlignment="1" applyProtection="1">
      <alignment vertical="center" wrapText="1"/>
      <protection hidden="1"/>
    </xf>
    <xf numFmtId="0" fontId="3" fillId="0" borderId="6" xfId="2" applyFont="1" applyBorder="1" applyAlignment="1">
      <alignment horizontal="center" vertical="center" wrapText="1"/>
    </xf>
    <xf numFmtId="0" fontId="3" fillId="0" borderId="10" xfId="2" applyFont="1" applyBorder="1" applyAlignment="1">
      <alignment horizontal="center" vertical="center" wrapText="1"/>
    </xf>
    <xf numFmtId="0" fontId="3" fillId="0" borderId="9" xfId="2" applyFont="1" applyBorder="1" applyAlignment="1">
      <alignment horizontal="center" vertical="center" wrapText="1"/>
    </xf>
    <xf numFmtId="0" fontId="3" fillId="0" borderId="23" xfId="2" applyFont="1" applyBorder="1" applyAlignment="1">
      <alignment horizontal="center" vertical="center" wrapText="1"/>
    </xf>
    <xf numFmtId="0" fontId="3" fillId="0" borderId="25" xfId="2" applyFont="1" applyBorder="1" applyAlignment="1">
      <alignment horizontal="center" vertical="center" wrapText="1"/>
    </xf>
    <xf numFmtId="0" fontId="4" fillId="0" borderId="1" xfId="4" applyFont="1" applyBorder="1" applyAlignment="1">
      <alignment horizontal="justify" vertical="center" wrapText="1"/>
    </xf>
  </cellXfs>
  <cellStyles count="11">
    <cellStyle name="40% - Énfasis6" xfId="1" builtinId="51"/>
    <cellStyle name="Hipervínculo" xfId="9" builtinId="8"/>
    <cellStyle name="Hyperlink" xfId="10" xr:uid="{D76828CE-6483-4019-A250-1D878169946C}"/>
    <cellStyle name="Millares" xfId="8" builtinId="3"/>
    <cellStyle name="Normal" xfId="0" builtinId="0"/>
    <cellStyle name="Normal 2" xfId="2" xr:uid="{63B7CBF7-9297-4EF9-9345-6E7C6F6EB684}"/>
    <cellStyle name="Normal 3 2" xfId="3" xr:uid="{D1DB744B-CF4D-4016-BEA0-126AC4EA2657}"/>
    <cellStyle name="Normal 4" xfId="5" xr:uid="{280E66C0-DD4D-4C29-92A9-4B058DF23475}"/>
    <cellStyle name="Normal 5" xfId="4" xr:uid="{EC089A95-74BA-47F9-80AC-8A0050242CAB}"/>
    <cellStyle name="Normal 9" xfId="6" xr:uid="{FE61839D-2183-46BE-8902-908B34398195}"/>
    <cellStyle name="Porcentaje" xfId="7" builtinId="5"/>
  </cellStyles>
  <dxfs count="548">
    <dxf>
      <font>
        <color rgb="FFFFFFFF"/>
      </font>
      <fill>
        <patternFill patternType="none"/>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ont>
        <color rgb="FFFFFFFF"/>
      </font>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ont>
        <color rgb="FFFFFFFF"/>
      </font>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ont>
        <color rgb="FFFFFFFF"/>
      </font>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ont>
        <color rgb="FFFFFFFF"/>
      </font>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ont>
        <color rgb="FFFFFFFF"/>
      </font>
      <fill>
        <patternFill patternType="solid">
          <fgColor rgb="FFFFFFFF"/>
          <bgColor rgb="FFFFFFFF"/>
        </patternFill>
      </fill>
    </dxf>
    <dxf>
      <fill>
        <patternFill patternType="solid">
          <fgColor rgb="FFFFFFFF"/>
          <bgColor rgb="FFFFFFFF"/>
        </patternFill>
      </fill>
    </dxf>
    <dxf>
      <font>
        <color rgb="FFFFFFFF"/>
      </font>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ont>
        <color rgb="FFFFFFFF"/>
      </font>
      <fill>
        <patternFill patternType="solid">
          <fgColor rgb="FFFFFFFF"/>
          <bgColor rgb="FFFFFFFF"/>
        </patternFill>
      </fill>
    </dxf>
    <dxf>
      <fill>
        <patternFill patternType="solid">
          <fgColor rgb="FFFFFFFF"/>
          <bgColor rgb="FFFFFFFF"/>
        </patternFill>
      </fill>
    </dxf>
    <dxf>
      <font>
        <color rgb="FFFFFFFF"/>
      </font>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ont>
        <color rgb="FFFFFFFF"/>
      </font>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ont>
        <color rgb="FFFFFFFF"/>
      </font>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ont>
        <color rgb="FFFFFFFF"/>
      </font>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ont>
        <color rgb="FFFFFFFF"/>
      </font>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ont>
        <color rgb="FFFFFFFF"/>
      </font>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ont>
        <color rgb="FFFFFFFF"/>
      </font>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ont>
        <color rgb="FFFFFFFF"/>
      </font>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ont>
        <color rgb="FFFFFFFF"/>
      </font>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ont>
        <color rgb="FFFFFFFF"/>
      </font>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ill>
        <patternFill>
          <bgColor rgb="FFFFEB9C"/>
        </patternFill>
      </fill>
    </dxf>
    <dxf>
      <fill>
        <patternFill>
          <bgColor rgb="FFFFEB9C"/>
        </patternFill>
      </fill>
    </dxf>
    <dxf>
      <fill>
        <patternFill>
          <bgColor rgb="FFFFEB9C"/>
        </patternFill>
      </fill>
    </dxf>
    <dxf>
      <font>
        <color rgb="FFFF6600"/>
      </font>
      <fill>
        <patternFill>
          <bgColor theme="9" tint="0.59996337778862885"/>
        </patternFill>
      </fill>
    </dxf>
    <dxf>
      <font>
        <color rgb="FFFF6600"/>
      </font>
      <fill>
        <patternFill>
          <bgColor rgb="FFB5E6A2"/>
        </patternFill>
      </fill>
    </dxf>
    <dxf>
      <font>
        <condense val="0"/>
        <extend val="0"/>
        <color rgb="FF9C0006"/>
      </font>
      <fill>
        <patternFill>
          <bgColor rgb="FFFFC7CE"/>
        </patternFill>
      </fill>
    </dxf>
    <dxf>
      <fill>
        <patternFill>
          <bgColor rgb="FFFFEB9C"/>
        </patternFill>
      </fill>
    </dxf>
    <dxf>
      <font>
        <color rgb="FFFF6600"/>
      </font>
      <fill>
        <patternFill>
          <bgColor theme="9" tint="0.59996337778862885"/>
        </patternFill>
      </fill>
    </dxf>
    <dxf>
      <font>
        <condense val="0"/>
        <extend val="0"/>
        <color rgb="FF9C0006"/>
      </font>
      <fill>
        <patternFill>
          <bgColor rgb="FFFFC7CE"/>
        </patternFill>
      </fill>
    </dxf>
    <dxf>
      <fill>
        <patternFill>
          <bgColor rgb="FFFFEB9C"/>
        </patternFill>
      </fill>
    </dxf>
    <dxf>
      <fill>
        <patternFill>
          <bgColor rgb="FFFFEB9C"/>
        </patternFill>
      </fill>
    </dxf>
    <dxf>
      <font>
        <color rgb="FFFF6600"/>
      </font>
      <fill>
        <patternFill>
          <bgColor rgb="FFB5E6A2"/>
        </patternFill>
      </fill>
    </dxf>
    <dxf>
      <font>
        <color rgb="FFFF6600"/>
      </font>
      <fill>
        <patternFill>
          <bgColor theme="9" tint="0.59996337778862885"/>
        </patternFill>
      </fill>
    </dxf>
    <dxf>
      <font>
        <color rgb="FFFF6600"/>
      </font>
      <fill>
        <patternFill>
          <bgColor theme="9" tint="0.59996337778862885"/>
        </patternFill>
      </fill>
    </dxf>
    <dxf>
      <font>
        <condense val="0"/>
        <extend val="0"/>
        <color rgb="FF9C0006"/>
      </font>
      <fill>
        <patternFill>
          <bgColor rgb="FFFFC7CE"/>
        </patternFill>
      </fill>
    </dxf>
    <dxf>
      <fill>
        <patternFill>
          <bgColor rgb="FFFFEB9C"/>
        </patternFill>
      </fill>
    </dxf>
    <dxf>
      <fill>
        <patternFill>
          <bgColor rgb="FFFFEB9C"/>
        </patternFill>
      </fill>
    </dxf>
    <dxf>
      <font>
        <color rgb="FFFF6600"/>
      </font>
      <fill>
        <patternFill>
          <bgColor theme="9" tint="0.59996337778862885"/>
        </patternFill>
      </fill>
    </dxf>
    <dxf>
      <font>
        <condense val="0"/>
        <extend val="0"/>
        <color rgb="FF9C0006"/>
      </font>
      <fill>
        <patternFill>
          <bgColor rgb="FFFFC7CE"/>
        </patternFill>
      </fill>
    </dxf>
    <dxf>
      <font>
        <color rgb="FFFF6600"/>
      </font>
      <fill>
        <patternFill>
          <bgColor theme="9" tint="0.59996337778862885"/>
        </patternFill>
      </fill>
    </dxf>
    <dxf>
      <font>
        <color rgb="FFFF6600"/>
      </font>
      <fill>
        <patternFill>
          <bgColor theme="9" tint="0.59996337778862885"/>
        </patternFill>
      </fill>
    </dxf>
    <dxf>
      <font>
        <color theme="0"/>
      </font>
      <fill>
        <patternFill>
          <bgColor theme="7"/>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lor rgb="FFFF6600"/>
      </font>
      <fill>
        <patternFill>
          <bgColor theme="9" tint="0.59996337778862885"/>
        </patternFill>
      </fill>
    </dxf>
    <dxf>
      <font>
        <color rgb="FFFF6600"/>
      </font>
      <fill>
        <patternFill>
          <bgColor theme="9" tint="0.59996337778862885"/>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lor rgb="FFFF6600"/>
      </font>
      <fill>
        <patternFill>
          <bgColor theme="9" tint="0.59996337778862885"/>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9C6500"/>
      </font>
      <fill>
        <patternFill>
          <bgColor rgb="FFFFEB9C"/>
        </patternFill>
      </fill>
    </dxf>
    <dxf>
      <font>
        <condense val="0"/>
        <extend val="0"/>
        <color rgb="FF9C6500"/>
      </font>
      <fill>
        <patternFill>
          <bgColor rgb="FFFFEB9C"/>
        </patternFill>
      </fill>
    </dxf>
    <dxf>
      <font>
        <condense val="0"/>
        <extend val="0"/>
        <color rgb="FF9C6500"/>
      </font>
      <fill>
        <patternFill>
          <bgColor rgb="FFFFEB9C"/>
        </patternFill>
      </fill>
    </dxf>
    <dxf>
      <font>
        <condense val="0"/>
        <extend val="0"/>
        <color rgb="FF9C6500"/>
      </font>
      <fill>
        <patternFill>
          <bgColor rgb="FFFFEB9C"/>
        </patternFill>
      </fill>
    </dxf>
    <dxf>
      <font>
        <condense val="0"/>
        <extend val="0"/>
        <color rgb="FF9C0006"/>
      </font>
      <fill>
        <patternFill>
          <bgColor rgb="FFFFC7CE"/>
        </patternFill>
      </fill>
    </dxf>
    <dxf>
      <font>
        <color rgb="FFFF6600"/>
      </font>
      <fill>
        <patternFill>
          <bgColor theme="9" tint="0.59996337778862885"/>
        </patternFill>
      </fill>
    </dxf>
    <dxf>
      <font>
        <condense val="0"/>
        <extend val="0"/>
        <color rgb="FF9C0006"/>
      </font>
      <fill>
        <patternFill>
          <bgColor rgb="FFFFC7CE"/>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rgb="FFB5E6A2"/>
        </patternFill>
      </fill>
    </dxf>
    <dxf>
      <fill>
        <patternFill>
          <bgColor rgb="FFFFEB9C"/>
        </patternFill>
      </fill>
    </dxf>
    <dxf>
      <fill>
        <patternFill>
          <bgColor rgb="FFFFEB9C"/>
        </patternFill>
      </fill>
    </dxf>
    <dxf>
      <fill>
        <patternFill>
          <bgColor rgb="FFFFEB9C"/>
        </patternFill>
      </fill>
    </dxf>
    <dxf>
      <fill>
        <patternFill>
          <bgColor rgb="FFFFEB9C"/>
        </patternFill>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theme="5" tint="-0.24994659260841701"/>
      </font>
      <fill>
        <patternFill>
          <bgColor theme="5" tint="0.79998168889431442"/>
        </patternFill>
      </fill>
    </dxf>
    <dxf>
      <font>
        <condense val="0"/>
        <extend val="0"/>
        <color rgb="FF9C0006"/>
      </font>
      <fill>
        <patternFill>
          <bgColor rgb="FFFFC7CE"/>
        </patternFill>
      </fill>
    </dxf>
    <dxf>
      <font>
        <color rgb="FFB0AC00"/>
      </font>
      <fill>
        <patternFill>
          <bgColor rgb="FFFFFFC1"/>
        </patternFill>
      </fill>
    </dxf>
    <dxf>
      <font>
        <color rgb="FFE7E200"/>
      </font>
      <fill>
        <patternFill>
          <bgColor rgb="FFFFFFD1"/>
        </patternFill>
      </fill>
    </dxf>
    <dxf>
      <font>
        <color theme="6" tint="-0.499984740745262"/>
      </font>
      <fill>
        <patternFill>
          <bgColor theme="6" tint="0.79998168889431442"/>
        </patternFill>
      </fill>
    </dxf>
    <dxf>
      <font>
        <condense val="0"/>
        <extend val="0"/>
        <color rgb="FF9C0006"/>
      </font>
      <fill>
        <patternFill>
          <bgColor rgb="FFFFC7CE"/>
        </patternFill>
      </fill>
    </dxf>
    <dxf>
      <font>
        <color rgb="FFB0AC00"/>
      </font>
      <fill>
        <patternFill>
          <bgColor rgb="FFFFFFB9"/>
        </patternFill>
      </fill>
    </dxf>
    <dxf>
      <font>
        <color theme="6" tint="-0.499984740745262"/>
      </font>
      <fill>
        <patternFill>
          <bgColor theme="6" tint="0.79998168889431442"/>
        </patternFill>
      </fill>
    </dxf>
    <dxf>
      <font>
        <condense val="0"/>
        <extend val="0"/>
        <color rgb="FF006100"/>
      </font>
      <fill>
        <patternFill>
          <bgColor rgb="FFC6EFCE"/>
        </patternFill>
      </fill>
    </dxf>
    <dxf>
      <font>
        <color rgb="FF0070C0"/>
      </font>
      <fill>
        <patternFill>
          <bgColor theme="4" tint="0.59996337778862885"/>
        </patternFill>
      </fill>
    </dxf>
    <dxf>
      <font>
        <condense val="0"/>
        <extend val="0"/>
        <color rgb="FF9C6500"/>
      </font>
      <fill>
        <patternFill>
          <bgColor rgb="FFFFEB9C"/>
        </patternFill>
      </fill>
    </dxf>
    <dxf>
      <font>
        <color rgb="FFFF6600"/>
      </font>
      <fill>
        <patternFill>
          <bgColor rgb="FFFFCC66"/>
        </patternFill>
      </fill>
    </dxf>
    <dxf>
      <font>
        <condense val="0"/>
        <extend val="0"/>
        <color rgb="FF9C0006"/>
      </font>
      <fill>
        <patternFill>
          <bgColor rgb="FFFFC7CE"/>
        </patternFill>
      </fill>
    </dxf>
    <dxf>
      <font>
        <color rgb="FFB0AC00"/>
      </font>
      <fill>
        <patternFill>
          <bgColor rgb="FFFFFFB9"/>
        </patternFill>
      </fill>
    </dxf>
    <dxf>
      <font>
        <color theme="6" tint="-0.499984740745262"/>
      </font>
      <fill>
        <patternFill>
          <bgColor theme="6" tint="0.79998168889431442"/>
        </patternFill>
      </fill>
    </dxf>
    <dxf>
      <font>
        <condense val="0"/>
        <extend val="0"/>
        <color rgb="FF9C0006"/>
      </font>
      <fill>
        <patternFill>
          <bgColor rgb="FFFFC7CE"/>
        </patternFill>
      </fill>
    </dxf>
    <dxf>
      <font>
        <color rgb="FFE7E200"/>
      </font>
      <fill>
        <patternFill>
          <bgColor rgb="FFFFFFD1"/>
        </patternFill>
      </fill>
    </dxf>
    <dxf>
      <font>
        <color rgb="FFB0AC00"/>
      </font>
      <fill>
        <patternFill>
          <bgColor rgb="FFFFFFC1"/>
        </patternFill>
      </fill>
    </dxf>
    <dxf>
      <font>
        <condense val="0"/>
        <extend val="0"/>
        <color rgb="FF9C0006"/>
      </font>
      <fill>
        <patternFill>
          <bgColor rgb="FFFFC7CE"/>
        </patternFill>
      </fill>
    </dxf>
    <dxf>
      <font>
        <color theme="5" tint="-0.24994659260841701"/>
      </font>
      <fill>
        <patternFill>
          <bgColor theme="5" tint="0.79998168889431442"/>
        </patternFill>
      </fill>
    </dxf>
    <dxf>
      <font>
        <condense val="0"/>
        <extend val="0"/>
        <color rgb="FF006100"/>
      </font>
      <fill>
        <patternFill>
          <bgColor rgb="FFC6EFCE"/>
        </patternFill>
      </fill>
    </dxf>
    <dxf>
      <font>
        <color rgb="FF0070C0"/>
      </font>
      <fill>
        <patternFill>
          <bgColor theme="4" tint="0.59996337778862885"/>
        </patternFill>
      </fill>
    </dxf>
    <dxf>
      <font>
        <condense val="0"/>
        <extend val="0"/>
        <color rgb="FF9C6500"/>
      </font>
      <fill>
        <patternFill>
          <bgColor rgb="FFFFEB9C"/>
        </patternFill>
      </fill>
    </dxf>
    <dxf>
      <font>
        <color rgb="FFFF6600"/>
      </font>
      <fill>
        <patternFill>
          <bgColor rgb="FFFFCC66"/>
        </patternFill>
      </fill>
    </dxf>
    <dxf>
      <font>
        <condense val="0"/>
        <extend val="0"/>
        <color rgb="FF9C0006"/>
      </font>
      <fill>
        <patternFill>
          <bgColor rgb="FFFFC7CE"/>
        </patternFill>
      </fill>
    </dxf>
    <dxf>
      <font>
        <color theme="6" tint="-0.499984740745262"/>
      </font>
      <fill>
        <patternFill>
          <bgColor theme="6" tint="0.79998168889431442"/>
        </patternFill>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theme="6" tint="-0.499984740745262"/>
      </font>
      <fill>
        <patternFill>
          <bgColor theme="6" tint="0.79998168889431442"/>
        </patternFill>
      </fill>
    </dxf>
    <dxf>
      <font>
        <color rgb="FF0070C0"/>
      </font>
      <fill>
        <patternFill>
          <bgColor theme="4" tint="0.59996337778862885"/>
        </patternFill>
      </fill>
    </dxf>
    <dxf>
      <font>
        <color rgb="FFFF6600"/>
      </font>
      <fill>
        <patternFill>
          <bgColor rgb="FFFFCC66"/>
        </patternFill>
      </fill>
    </dxf>
    <dxf>
      <font>
        <condense val="0"/>
        <extend val="0"/>
        <color rgb="FF006100"/>
      </font>
      <fill>
        <patternFill>
          <bgColor rgb="FFC6EFCE"/>
        </patternFill>
      </fill>
    </dxf>
    <dxf>
      <font>
        <color rgb="FFB0AC00"/>
      </font>
      <fill>
        <patternFill>
          <bgColor rgb="FFFFFFB9"/>
        </patternFill>
      </fill>
    </dxf>
    <dxf>
      <font>
        <condense val="0"/>
        <extend val="0"/>
        <color rgb="FF9C0006"/>
      </font>
      <fill>
        <patternFill>
          <bgColor rgb="FFFFC7CE"/>
        </patternFill>
      </fill>
    </dxf>
    <dxf>
      <font>
        <color theme="5" tint="-0.24994659260841701"/>
      </font>
      <fill>
        <patternFill>
          <bgColor theme="5" tint="0.79998168889431442"/>
        </patternFill>
      </fill>
    </dxf>
    <dxf>
      <font>
        <condense val="0"/>
        <extend val="0"/>
        <color rgb="FF9C0006"/>
      </font>
      <fill>
        <patternFill>
          <bgColor rgb="FFFFC7CE"/>
        </patternFill>
      </fill>
    </dxf>
    <dxf>
      <font>
        <color rgb="FFB0AC00"/>
      </font>
      <fill>
        <patternFill>
          <bgColor rgb="FFFFFFC1"/>
        </patternFill>
      </fill>
    </dxf>
    <dxf>
      <font>
        <color rgb="FFE7E200"/>
      </font>
      <fill>
        <patternFill>
          <bgColor rgb="FFFFFFD1"/>
        </patternFill>
      </fill>
    </dxf>
    <dxf>
      <font>
        <color theme="6" tint="-0.499984740745262"/>
      </font>
      <fill>
        <patternFill>
          <bgColor theme="6" tint="0.79998168889431442"/>
        </patternFill>
      </fill>
    </dxf>
    <dxf>
      <font>
        <condense val="0"/>
        <extend val="0"/>
        <color rgb="FF9C6500"/>
      </font>
      <fill>
        <patternFill>
          <bgColor rgb="FFFFEB9C"/>
        </patternFill>
      </fill>
    </dxf>
    <dxf>
      <font>
        <condense val="0"/>
        <extend val="0"/>
        <color rgb="FF9C0006"/>
      </font>
      <fill>
        <patternFill>
          <bgColor rgb="FFFFC7CE"/>
        </patternFill>
      </fill>
    </dxf>
    <dxf>
      <font>
        <color rgb="FFFFFFFF"/>
      </font>
      <fill>
        <patternFill patternType="none"/>
      </fill>
    </dxf>
    <dxf>
      <font>
        <color rgb="FFFFFFFF"/>
      </font>
      <fill>
        <patternFill patternType="none"/>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ont>
        <color rgb="FFFFFFFF"/>
      </font>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ont>
        <color rgb="FFFFFFFF"/>
      </font>
      <fill>
        <patternFill patternType="solid">
          <fgColor rgb="FFFFFFFF"/>
          <bgColor rgb="FFFFFFFF"/>
        </patternFill>
      </fill>
    </dxf>
    <dxf>
      <font>
        <color rgb="FFFFFFFF"/>
      </font>
      <fill>
        <patternFill patternType="none"/>
      </fill>
    </dxf>
    <dxf>
      <font>
        <color rgb="FFFFFFFF"/>
      </font>
      <fill>
        <patternFill patternType="none"/>
      </fill>
    </dxf>
    <dxf>
      <font>
        <condense val="0"/>
        <extend val="0"/>
        <color rgb="FF9C0006"/>
      </font>
      <fill>
        <patternFill>
          <bgColor rgb="FFFFC7CE"/>
        </patternFill>
      </fill>
    </dxf>
    <dxf>
      <font>
        <condense val="0"/>
        <extend val="0"/>
        <color rgb="FF9C0006"/>
      </font>
      <fill>
        <patternFill>
          <bgColor rgb="FFFFC7CE"/>
        </patternFill>
      </fill>
    </dxf>
    <dxf>
      <font>
        <color rgb="FFB0AC00"/>
      </font>
      <fill>
        <patternFill>
          <bgColor rgb="FFFFFFB9"/>
        </patternFill>
      </fill>
    </dxf>
    <dxf>
      <font>
        <color theme="6" tint="-0.499984740745262"/>
      </font>
      <fill>
        <patternFill>
          <bgColor theme="6" tint="0.79998168889431442"/>
        </patternFill>
      </fill>
    </dxf>
    <dxf>
      <font>
        <color theme="6" tint="-0.499984740745262"/>
      </font>
      <fill>
        <patternFill>
          <bgColor theme="6" tint="0.79998168889431442"/>
        </patternFill>
      </fill>
    </dxf>
    <dxf>
      <font>
        <color rgb="FFE7E200"/>
      </font>
      <fill>
        <patternFill>
          <bgColor rgb="FFFFFFD1"/>
        </patternFill>
      </fill>
    </dxf>
    <dxf>
      <font>
        <condense val="0"/>
        <extend val="0"/>
        <color rgb="FF006100"/>
      </font>
      <fill>
        <patternFill>
          <bgColor rgb="FFC6EFCE"/>
        </patternFill>
      </fill>
    </dxf>
    <dxf>
      <font>
        <color rgb="FF0070C0"/>
      </font>
      <fill>
        <patternFill>
          <bgColor theme="4" tint="0.59996337778862885"/>
        </patternFill>
      </fill>
    </dxf>
    <dxf>
      <font>
        <color rgb="FFB0AC00"/>
      </font>
      <fill>
        <patternFill>
          <bgColor rgb="FFFFFFC1"/>
        </patternFill>
      </fill>
    </dxf>
    <dxf>
      <font>
        <condense val="0"/>
        <extend val="0"/>
        <color rgb="FF9C6500"/>
      </font>
      <fill>
        <patternFill>
          <bgColor rgb="FFFFEB9C"/>
        </patternFill>
      </fill>
    </dxf>
    <dxf>
      <font>
        <color rgb="FFFF6600"/>
      </font>
      <fill>
        <patternFill>
          <bgColor rgb="FFFFCC66"/>
        </patternFill>
      </fill>
    </dxf>
    <dxf>
      <font>
        <color theme="5" tint="-0.24994659260841701"/>
      </font>
      <fill>
        <patternFill>
          <bgColor theme="5" tint="0.79998168889431442"/>
        </patternFill>
      </fill>
    </dxf>
    <dxf>
      <font>
        <condense val="0"/>
        <extend val="0"/>
        <color rgb="FF9C0006"/>
      </font>
      <fill>
        <patternFill>
          <bgColor rgb="FFFFC7CE"/>
        </patternFill>
      </fill>
    </dxf>
    <dxf>
      <fill>
        <patternFill>
          <fgColor rgb="FF92D050"/>
        </patternFill>
      </fill>
    </dxf>
    <dxf>
      <font>
        <color rgb="FFFF6600"/>
      </font>
      <fill>
        <patternFill>
          <bgColor theme="9" tint="0.59996337778862885"/>
        </patternFill>
      </fill>
    </dxf>
    <dxf>
      <font>
        <condense val="0"/>
        <extend val="0"/>
        <color rgb="FF9C6500"/>
      </font>
      <fill>
        <patternFill>
          <bgColor rgb="FFFFEB9C"/>
        </patternFill>
      </fill>
    </dxf>
    <dxf>
      <fill>
        <patternFill>
          <bgColor rgb="FFFFEB9C"/>
        </patternFill>
      </fill>
    </dxf>
    <dxf>
      <fill>
        <patternFill>
          <bgColor rgb="FFB5E6A2"/>
        </patternFill>
      </fill>
    </dxf>
    <dxf>
      <fill>
        <patternFill>
          <bgColor rgb="FFFFEB9C"/>
        </patternFill>
      </fill>
    </dxf>
    <dxf>
      <font>
        <color rgb="FFFF6600"/>
      </font>
      <fill>
        <patternFill>
          <bgColor theme="9" tint="0.59996337778862885"/>
        </patternFill>
      </fill>
    </dxf>
    <dxf>
      <fill>
        <patternFill>
          <bgColor rgb="FFFFEB9C"/>
        </patternFill>
      </fill>
    </dxf>
    <dxf>
      <font>
        <color rgb="FF006100"/>
      </font>
      <fill>
        <patternFill>
          <bgColor rgb="FFC6EFCE"/>
        </patternFill>
      </fill>
    </dxf>
    <dxf>
      <font>
        <color rgb="FFFF6600"/>
      </font>
      <fill>
        <patternFill>
          <bgColor theme="9" tint="0.59996337778862885"/>
        </patternFill>
      </fill>
    </dxf>
    <dxf>
      <fill>
        <patternFill>
          <bgColor rgb="FFFFEB9C"/>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FF6600"/>
      </font>
      <fill>
        <patternFill>
          <bgColor theme="9" tint="0.59996337778862885"/>
        </patternFill>
      </fill>
    </dxf>
    <dxf>
      <font>
        <color rgb="FFFF6600"/>
      </font>
      <fill>
        <patternFill>
          <bgColor theme="9" tint="0.59996337778862885"/>
        </patternFill>
      </fill>
    </dxf>
    <dxf>
      <font>
        <condense val="0"/>
        <extend val="0"/>
        <color rgb="FF9C6500"/>
      </font>
      <fill>
        <patternFill>
          <bgColor rgb="FFFFEB9C"/>
        </patternFill>
      </fill>
    </dxf>
    <dxf>
      <font>
        <condense val="0"/>
        <extend val="0"/>
        <color rgb="FF9C6500"/>
      </font>
      <fill>
        <patternFill>
          <bgColor rgb="FFFFEB9C"/>
        </patternFill>
      </fill>
    </dxf>
    <dxf>
      <font>
        <condense val="0"/>
        <extend val="0"/>
        <color rgb="FF9C6500"/>
      </font>
      <fill>
        <patternFill>
          <bgColor rgb="FFFFEB9C"/>
        </patternFill>
      </fill>
    </dxf>
    <dxf>
      <font>
        <color theme="0"/>
      </font>
      <fill>
        <patternFill>
          <bgColor theme="7"/>
        </patternFill>
      </fill>
    </dxf>
    <dxf>
      <font>
        <color rgb="FFFF6600"/>
      </font>
      <fill>
        <patternFill>
          <bgColor theme="9" tint="0.59996337778862885"/>
        </patternFill>
      </fill>
    </dxf>
    <dxf>
      <font>
        <condense val="0"/>
        <extend val="0"/>
        <color rgb="FF9C0006"/>
      </font>
      <fill>
        <patternFill>
          <bgColor rgb="FFFFC7CE"/>
        </patternFill>
      </fill>
    </dxf>
    <dxf>
      <font>
        <color rgb="FFFF6600"/>
      </font>
      <fill>
        <patternFill>
          <bgColor theme="9" tint="0.59996337778862885"/>
        </patternFill>
      </fill>
    </dxf>
    <dxf>
      <font>
        <condense val="0"/>
        <extend val="0"/>
        <color rgb="FF9C0006"/>
      </font>
      <fill>
        <patternFill>
          <bgColor rgb="FFFFC7CE"/>
        </patternFill>
      </fill>
    </dxf>
    <dxf>
      <font>
        <condense val="0"/>
        <extend val="0"/>
        <color rgb="FF9C6500"/>
      </font>
      <fill>
        <patternFill>
          <bgColor rgb="FFFFEB9C"/>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theme="0"/>
      </font>
      <fill>
        <patternFill>
          <bgColor theme="7"/>
        </patternFill>
      </fill>
    </dxf>
    <dxf>
      <font>
        <condense val="0"/>
        <extend val="0"/>
        <color rgb="FF9C6500"/>
      </font>
      <fill>
        <patternFill>
          <bgColor rgb="FFFFEB9C"/>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006100"/>
      </font>
      <fill>
        <patternFill>
          <bgColor rgb="FFC6EFCE"/>
        </patternFill>
      </fill>
    </dxf>
    <dxf>
      <font>
        <condense val="0"/>
        <extend val="0"/>
        <color rgb="FF9C6500"/>
      </font>
      <fill>
        <patternFill>
          <bgColor rgb="FFFFEB9C"/>
        </patternFill>
      </fill>
    </dxf>
    <dxf>
      <font>
        <condense val="0"/>
        <extend val="0"/>
        <color rgb="FF9C6500"/>
      </font>
      <fill>
        <patternFill>
          <bgColor rgb="FFFFEB9C"/>
        </patternFill>
      </fill>
    </dxf>
    <dxf>
      <font>
        <condense val="0"/>
        <extend val="0"/>
        <color rgb="FF9C6500"/>
      </font>
      <fill>
        <patternFill>
          <bgColor rgb="FFFFEB9C"/>
        </patternFill>
      </fill>
    </dxf>
    <dxf>
      <font>
        <color rgb="FFFF6600"/>
      </font>
      <fill>
        <patternFill>
          <bgColor theme="9" tint="0.59996337778862885"/>
        </patternFill>
      </fill>
    </dxf>
    <dxf>
      <font>
        <condense val="0"/>
        <extend val="0"/>
        <color rgb="FF9C6500"/>
      </font>
      <fill>
        <patternFill>
          <bgColor rgb="FFFFEB9C"/>
        </patternFill>
      </fill>
    </dxf>
    <dxf>
      <font>
        <color rgb="FFFF6600"/>
      </font>
      <fill>
        <patternFill>
          <bgColor theme="9" tint="0.59996337778862885"/>
        </patternFill>
      </fill>
    </dxf>
    <dxf>
      <font>
        <color rgb="FFFF6600"/>
      </font>
      <fill>
        <patternFill>
          <bgColor theme="9" tint="0.59996337778862885"/>
        </patternFill>
      </fill>
    </dxf>
    <dxf>
      <font>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ndense val="0"/>
        <extend val="0"/>
        <color rgb="FF9C6500"/>
      </font>
      <fill>
        <patternFill>
          <bgColor rgb="FFFFEB9C"/>
        </patternFill>
      </fill>
    </dxf>
    <dxf>
      <font>
        <color rgb="FFFF6600"/>
      </font>
      <fill>
        <patternFill>
          <bgColor theme="9" tint="0.59996337778862885"/>
        </patternFill>
      </fill>
    </dxf>
    <dxf>
      <font>
        <condense val="0"/>
        <extend val="0"/>
        <color rgb="FF9C6500"/>
      </font>
      <fill>
        <patternFill>
          <bgColor rgb="FFFFEB9C"/>
        </patternFill>
      </fill>
    </dxf>
    <dxf>
      <font>
        <color theme="0"/>
      </font>
      <fill>
        <patternFill>
          <bgColor theme="7"/>
        </patternFill>
      </fill>
    </dxf>
    <dxf>
      <font>
        <condense val="0"/>
        <extend val="0"/>
        <color rgb="FF9C6500"/>
      </font>
      <fill>
        <patternFill>
          <bgColor rgb="FFFFEB9C"/>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theme="0"/>
      </font>
      <fill>
        <patternFill>
          <bgColor theme="7"/>
        </patternFill>
      </fill>
    </dxf>
    <dxf>
      <font>
        <condense val="0"/>
        <extend val="0"/>
        <color rgb="FF9C6500"/>
      </font>
      <fill>
        <patternFill>
          <bgColor rgb="FFFFEB9C"/>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006100"/>
      </font>
      <fill>
        <patternFill>
          <bgColor rgb="FFC6EFCE"/>
        </patternFill>
      </fill>
    </dxf>
    <dxf>
      <font>
        <condense val="0"/>
        <extend val="0"/>
        <color rgb="FF9C0006"/>
      </font>
      <fill>
        <patternFill>
          <bgColor rgb="FFFFC7CE"/>
        </patternFill>
      </fill>
    </dxf>
    <dxf>
      <fill>
        <patternFill>
          <bgColor rgb="FFFFEB9C"/>
        </patternFill>
      </fill>
    </dxf>
    <dxf>
      <fill>
        <patternFill>
          <bgColor rgb="FFFFEB9C"/>
        </patternFill>
      </fill>
    </dxf>
    <dxf>
      <fill>
        <patternFill>
          <bgColor rgb="FFFFEB9C"/>
        </patternFill>
      </fill>
    </dxf>
    <dxf>
      <fill>
        <patternFill>
          <bgColor rgb="FFFFEB9C"/>
        </patternFill>
      </fill>
    </dxf>
    <dxf>
      <fill>
        <patternFill>
          <fgColor rgb="FF92D050"/>
        </patternFill>
      </fill>
    </dxf>
    <dxf>
      <fill>
        <patternFill>
          <bgColor rgb="FFB5E6A2"/>
        </patternFill>
      </fill>
    </dxf>
    <dxf>
      <font>
        <condense val="0"/>
        <extend val="0"/>
        <color rgb="FF9C6500"/>
      </font>
      <fill>
        <patternFill>
          <bgColor rgb="FFFFEB9C"/>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theme="0"/>
      </font>
      <fill>
        <patternFill>
          <bgColor theme="7"/>
        </patternFill>
      </fill>
    </dxf>
    <dxf>
      <font>
        <condense val="0"/>
        <extend val="0"/>
        <color rgb="FF9C6500"/>
      </font>
      <fill>
        <patternFill>
          <bgColor rgb="FFFFEB9C"/>
        </patternFill>
      </fill>
    </dxf>
    <dxf>
      <font>
        <condense val="0"/>
        <extend val="0"/>
        <color rgb="FF9C6500"/>
      </font>
      <fill>
        <patternFill>
          <bgColor rgb="FFFFEB9C"/>
        </patternFill>
      </fill>
    </dxf>
    <dxf>
      <font>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FF6600"/>
      </font>
      <fill>
        <patternFill>
          <bgColor theme="9" tint="0.59996337778862885"/>
        </patternFill>
      </fill>
    </dxf>
    <dxf>
      <font>
        <condense val="0"/>
        <extend val="0"/>
        <color rgb="FF9C6500"/>
      </font>
      <fill>
        <patternFill>
          <bgColor rgb="FFFFEB9C"/>
        </patternFill>
      </fill>
    </dxf>
    <dxf>
      <font>
        <condense val="0"/>
        <extend val="0"/>
        <color rgb="FF9C0006"/>
      </font>
      <fill>
        <patternFill>
          <bgColor rgb="FFFFC7CE"/>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6500"/>
      </font>
      <fill>
        <patternFill>
          <bgColor rgb="FFFFEB9C"/>
        </patternFill>
      </fill>
    </dxf>
    <dxf>
      <font>
        <condense val="0"/>
        <extend val="0"/>
        <color rgb="FF9C0006"/>
      </font>
      <fill>
        <patternFill>
          <bgColor rgb="FFFFC7CE"/>
        </patternFill>
      </fill>
    </dxf>
    <dxf>
      <font>
        <condense val="0"/>
        <extend val="0"/>
        <color rgb="FF9C0006"/>
      </font>
      <fill>
        <patternFill>
          <bgColor rgb="FFFFC7CE"/>
        </patternFill>
      </fill>
    </dxf>
    <dxf>
      <font>
        <color rgb="FFFF6600"/>
      </font>
      <fill>
        <patternFill>
          <bgColor theme="9" tint="0.59996337778862885"/>
        </patternFill>
      </fill>
    </dxf>
    <dxf>
      <font>
        <color rgb="FFFF6600"/>
      </font>
      <fill>
        <patternFill>
          <bgColor theme="9" tint="0.59996337778862885"/>
        </patternFill>
      </fill>
    </dxf>
    <dxf>
      <font>
        <condense val="0"/>
        <extend val="0"/>
        <color rgb="FF9C6500"/>
      </font>
      <fill>
        <patternFill>
          <bgColor rgb="FFFFEB9C"/>
        </patternFill>
      </fill>
    </dxf>
    <dxf>
      <font>
        <color theme="0"/>
      </font>
      <fill>
        <patternFill>
          <bgColor theme="7"/>
        </patternFill>
      </fill>
    </dxf>
    <dxf>
      <font>
        <color rgb="FFFF6600"/>
      </font>
      <fill>
        <patternFill>
          <bgColor theme="9" tint="0.59996337778862885"/>
        </patternFill>
      </fill>
    </dxf>
    <dxf>
      <font>
        <color rgb="FFFF6600"/>
      </font>
      <fill>
        <patternFill>
          <bgColor theme="9" tint="0.59996337778862885"/>
        </patternFill>
      </fill>
    </dxf>
    <dxf>
      <font>
        <condense val="0"/>
        <extend val="0"/>
        <color rgb="FF9C0006"/>
      </font>
      <fill>
        <patternFill>
          <bgColor rgb="FFFFC7CE"/>
        </patternFill>
      </fill>
    </dxf>
    <dxf>
      <font>
        <color rgb="FFFF6600"/>
      </font>
      <fill>
        <patternFill>
          <bgColor theme="9" tint="0.59996337778862885"/>
        </patternFill>
      </fill>
    </dxf>
    <dxf>
      <font>
        <condense val="0"/>
        <extend val="0"/>
        <color rgb="FF9C6500"/>
      </font>
      <fill>
        <patternFill>
          <bgColor rgb="FFFFEB9C"/>
        </patternFill>
      </fill>
    </dxf>
    <dxf>
      <font>
        <color rgb="FF006100"/>
      </font>
      <fill>
        <patternFill>
          <bgColor rgb="FFC6EFCE"/>
        </patternFill>
      </fill>
    </dxf>
    <dxf>
      <font>
        <condense val="0"/>
        <extend val="0"/>
        <color rgb="FF9C6500"/>
      </font>
      <fill>
        <patternFill>
          <bgColor rgb="FFFFEB9C"/>
        </patternFill>
      </fill>
    </dxf>
    <dxf>
      <font>
        <condense val="0"/>
        <extend val="0"/>
        <color rgb="FF9C6500"/>
      </font>
      <fill>
        <patternFill>
          <bgColor rgb="FFFFEB9C"/>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ndense val="0"/>
        <extend val="0"/>
        <color rgb="FF9C6500"/>
      </font>
      <fill>
        <patternFill>
          <bgColor rgb="FFFFEB9C"/>
        </patternFill>
      </fill>
    </dxf>
    <dxf>
      <font>
        <color rgb="FFFF6600"/>
      </font>
      <fill>
        <patternFill>
          <bgColor theme="9" tint="0.59996337778862885"/>
        </patternFill>
      </fill>
    </dxf>
    <dxf>
      <font>
        <color theme="0"/>
      </font>
      <fill>
        <patternFill>
          <bgColor theme="7"/>
        </patternFill>
      </fill>
    </dxf>
    <dxf>
      <font>
        <color rgb="FFFF6600"/>
      </font>
      <fill>
        <patternFill>
          <bgColor theme="9" tint="0.59996337778862885"/>
        </patternFill>
      </fill>
    </dxf>
    <dxf>
      <font>
        <condense val="0"/>
        <extend val="0"/>
        <color rgb="FF9C0006"/>
      </font>
      <fill>
        <patternFill>
          <bgColor rgb="FFFFC7CE"/>
        </patternFill>
      </fill>
    </dxf>
    <dxf>
      <font>
        <color rgb="FFFF6600"/>
      </font>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6500"/>
      </font>
      <fill>
        <patternFill>
          <bgColor rgb="FFFFEB9C"/>
        </patternFill>
      </fill>
    </dxf>
    <dxf>
      <font>
        <color rgb="FFFF6600"/>
      </font>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6500"/>
      </font>
      <fill>
        <patternFill>
          <bgColor rgb="FFFFEB9C"/>
        </patternFill>
      </fill>
    </dxf>
    <dxf>
      <font>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FF6600"/>
      </font>
      <fill>
        <patternFill>
          <bgColor theme="9" tint="0.59996337778862885"/>
        </patternFill>
      </fill>
    </dxf>
    <dxf>
      <font>
        <color theme="0"/>
      </font>
      <fill>
        <patternFill>
          <bgColor theme="7"/>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ndense val="0"/>
        <extend val="0"/>
        <color rgb="FF9C6500"/>
      </font>
      <fill>
        <patternFill>
          <bgColor rgb="FFFFEB9C"/>
        </patternFill>
      </fill>
    </dxf>
    <dxf>
      <font>
        <color rgb="FFFF6600"/>
      </font>
      <fill>
        <patternFill>
          <bgColor theme="9" tint="0.59996337778862885"/>
        </patternFill>
      </fill>
    </dxf>
    <dxf>
      <font>
        <color rgb="FFFF6600"/>
      </font>
      <fill>
        <patternFill>
          <bgColor theme="9" tint="0.59996337778862885"/>
        </patternFill>
      </fill>
    </dxf>
    <dxf>
      <font>
        <color rgb="FFFF6600"/>
      </font>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6500"/>
      </font>
      <fill>
        <patternFill>
          <bgColor rgb="FFFFEB9C"/>
        </patternFill>
      </fill>
    </dxf>
    <dxf>
      <font>
        <color theme="0"/>
      </font>
      <fill>
        <patternFill>
          <bgColor theme="7"/>
        </patternFill>
      </fill>
    </dxf>
    <dxf>
      <font>
        <color rgb="FFFF6600"/>
      </font>
      <fill>
        <patternFill>
          <bgColor theme="9" tint="0.59996337778862885"/>
        </patternFill>
      </fill>
    </dxf>
    <dxf>
      <font>
        <color rgb="FFFF6600"/>
      </font>
      <fill>
        <patternFill>
          <bgColor theme="9" tint="0.59996337778862885"/>
        </patternFill>
      </fill>
    </dxf>
    <dxf>
      <font>
        <condense val="0"/>
        <extend val="0"/>
        <color rgb="FF9C0006"/>
      </font>
      <fill>
        <patternFill>
          <bgColor rgb="FFFFC7CE"/>
        </patternFill>
      </fill>
    </dxf>
    <dxf>
      <font>
        <color rgb="FFFF6600"/>
      </font>
      <fill>
        <patternFill>
          <bgColor theme="9" tint="0.59996337778862885"/>
        </patternFill>
      </fill>
    </dxf>
    <dxf>
      <font>
        <color rgb="FFFF6600"/>
      </font>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lor rgb="FF006100"/>
      </font>
      <fill>
        <patternFill>
          <bgColor rgb="FFC6EFCE"/>
        </patternFill>
      </fill>
    </dxf>
    <dxf>
      <font>
        <condense val="0"/>
        <extend val="0"/>
        <color rgb="FF9C6500"/>
      </font>
      <fill>
        <patternFill>
          <bgColor rgb="FFFFEB9C"/>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ont>
        <condense val="0"/>
        <extend val="0"/>
        <color rgb="FF006100"/>
      </font>
      <fill>
        <patternFill>
          <bgColor rgb="FFC6EFCE"/>
        </patternFill>
      </fill>
    </dxf>
    <dxf>
      <fill>
        <patternFill>
          <bgColor rgb="FFB5E6A2"/>
        </patternFill>
      </fill>
    </dxf>
    <dxf>
      <fill>
        <patternFill>
          <bgColor rgb="FFFFEB9C"/>
        </patternFill>
      </fill>
    </dxf>
    <dxf>
      <fill>
        <patternFill>
          <fgColor rgb="FF92D050"/>
        </patternFill>
      </fill>
    </dxf>
    <dxf>
      <fill>
        <patternFill>
          <bgColor rgb="FFFFEB9C"/>
        </patternFill>
      </fill>
    </dxf>
    <dxf>
      <fill>
        <patternFill>
          <bgColor rgb="FFFFEB9C"/>
        </patternFill>
      </fill>
    </dxf>
    <dxf>
      <fill>
        <patternFill>
          <bgColor rgb="FFFFEB9C"/>
        </patternFill>
      </fill>
    </dxf>
    <dxf>
      <font>
        <condense val="0"/>
        <extend val="0"/>
        <color rgb="FF9C6500"/>
      </font>
      <fill>
        <patternFill>
          <bgColor rgb="FFFFEB9C"/>
        </patternFill>
      </fill>
    </dxf>
    <dxf>
      <font>
        <condense val="0"/>
        <extend val="0"/>
        <color rgb="FF9C6500"/>
      </font>
      <fill>
        <patternFill>
          <bgColor rgb="FFFFEB9C"/>
        </patternFill>
      </fill>
    </dxf>
    <dxf>
      <font>
        <color rgb="FFFF6600"/>
      </font>
      <fill>
        <patternFill>
          <bgColor theme="9" tint="0.59996337778862885"/>
        </patternFill>
      </fill>
    </dxf>
    <dxf>
      <font>
        <color rgb="FFFF6600"/>
      </font>
      <fill>
        <patternFill>
          <bgColor theme="9" tint="0.59996337778862885"/>
        </patternFill>
      </fill>
    </dxf>
    <dxf>
      <font>
        <condense val="0"/>
        <extend val="0"/>
        <color rgb="FF9C6500"/>
      </font>
      <fill>
        <patternFill>
          <bgColor rgb="FFFFEB9C"/>
        </patternFill>
      </fill>
    </dxf>
    <dxf>
      <font>
        <color rgb="FFFF6600"/>
      </font>
      <fill>
        <patternFill>
          <bgColor theme="9" tint="0.59996337778862885"/>
        </patternFill>
      </fill>
    </dxf>
    <dxf>
      <font>
        <color rgb="FFFF6600"/>
      </font>
      <fill>
        <patternFill>
          <bgColor theme="9" tint="0.59996337778862885"/>
        </patternFill>
      </fill>
    </dxf>
    <dxf>
      <font>
        <color theme="0"/>
      </font>
      <fill>
        <patternFill>
          <bgColor theme="7"/>
        </patternFill>
      </fill>
    </dxf>
    <dxf>
      <font>
        <color rgb="FFFF6600"/>
      </font>
      <fill>
        <patternFill>
          <bgColor theme="9" tint="0.59996337778862885"/>
        </patternFill>
      </fill>
    </dxf>
    <dxf>
      <font>
        <color rgb="FFFF6600"/>
      </font>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6500"/>
      </font>
      <fill>
        <patternFill>
          <bgColor rgb="FFFFEB9C"/>
        </patternFill>
      </fill>
    </dxf>
    <dxf>
      <font>
        <condense val="0"/>
        <extend val="0"/>
        <color rgb="FF9C6500"/>
      </font>
      <fill>
        <patternFill>
          <bgColor rgb="FFFFEB9C"/>
        </patternFill>
      </fill>
    </dxf>
    <dxf>
      <font>
        <color rgb="FF006100"/>
      </font>
      <fill>
        <patternFill>
          <bgColor rgb="FFC6EFCE"/>
        </patternFill>
      </fill>
    </dxf>
    <dxf>
      <font>
        <color rgb="FFFF6600"/>
      </font>
      <fill>
        <patternFill>
          <bgColor theme="9" tint="0.59996337778862885"/>
        </patternFill>
      </fill>
    </dxf>
    <dxf>
      <font>
        <color rgb="FF0070C0"/>
      </font>
      <fill>
        <patternFill>
          <bgColor theme="4" tint="0.59996337778862885"/>
        </patternFill>
      </fill>
    </dxf>
    <dxf>
      <font>
        <condense val="0"/>
        <extend val="0"/>
        <color rgb="FF9C6500"/>
      </font>
      <fill>
        <patternFill>
          <bgColor rgb="FFFFEB9C"/>
        </patternFill>
      </fill>
    </dxf>
    <dxf>
      <font>
        <color rgb="FFFF6600"/>
      </font>
      <fill>
        <patternFill>
          <bgColor rgb="FFFFCC66"/>
        </patternFill>
      </fill>
    </dxf>
    <dxf>
      <font>
        <condense val="0"/>
        <extend val="0"/>
        <color rgb="FF9C0006"/>
      </font>
      <fill>
        <patternFill>
          <bgColor rgb="FFFFC7CE"/>
        </patternFill>
      </fill>
    </dxf>
    <dxf>
      <font>
        <color theme="5" tint="-0.24994659260841701"/>
      </font>
      <fill>
        <patternFill>
          <bgColor theme="5" tint="0.79998168889431442"/>
        </patternFill>
      </fill>
    </dxf>
    <dxf>
      <font>
        <color rgb="FFE7E200"/>
      </font>
      <fill>
        <patternFill>
          <bgColor rgb="FFFFFFD1"/>
        </patternFill>
      </fill>
    </dxf>
    <dxf>
      <font>
        <color theme="6" tint="-0.499984740745262"/>
      </font>
      <fill>
        <patternFill>
          <bgColor theme="6" tint="0.79998168889431442"/>
        </patternFill>
      </fill>
    </dxf>
    <dxf>
      <font>
        <condense val="0"/>
        <extend val="0"/>
        <color rgb="FF9C0006"/>
      </font>
      <fill>
        <patternFill>
          <bgColor rgb="FFFFC7CE"/>
        </patternFill>
      </fill>
    </dxf>
    <dxf>
      <font>
        <color rgb="FFB0AC00"/>
      </font>
      <fill>
        <patternFill>
          <bgColor rgb="FFFFFFB9"/>
        </patternFill>
      </fill>
    </dxf>
    <dxf>
      <font>
        <color rgb="FFB0AC00"/>
      </font>
      <fill>
        <patternFill>
          <bgColor rgb="FFFFFFC1"/>
        </patternFill>
      </fill>
    </dxf>
    <dxf>
      <font>
        <condense val="0"/>
        <extend val="0"/>
        <color rgb="FF9C0006"/>
      </font>
      <fill>
        <patternFill>
          <bgColor rgb="FFFFC7CE"/>
        </patternFill>
      </fill>
    </dxf>
    <dxf>
      <font>
        <color theme="6" tint="-0.499984740745262"/>
      </font>
      <fill>
        <patternFill>
          <bgColor theme="6" tint="0.79998168889431442"/>
        </patternFill>
      </fill>
    </dxf>
    <dxf>
      <font>
        <condense val="0"/>
        <extend val="0"/>
        <color rgb="FF006100"/>
      </font>
      <fill>
        <patternFill>
          <bgColor rgb="FFC6EFCE"/>
        </patternFill>
      </fill>
    </dxf>
    <dxf>
      <font>
        <condense val="0"/>
        <extend val="0"/>
        <color rgb="FF9C6500"/>
      </font>
      <fill>
        <patternFill>
          <bgColor rgb="FFFFEB9C"/>
        </patternFill>
      </fill>
    </dxf>
    <dxf>
      <font>
        <color theme="6" tint="-0.499984740745262"/>
      </font>
      <fill>
        <patternFill>
          <bgColor theme="6" tint="0.79998168889431442"/>
        </patternFill>
      </fill>
    </dxf>
    <dxf>
      <font>
        <condense val="0"/>
        <extend val="0"/>
        <color rgb="FF9C0006"/>
      </font>
      <fill>
        <patternFill>
          <bgColor rgb="FFFFC7CE"/>
        </patternFill>
      </fill>
    </dxf>
    <dxf>
      <font>
        <color theme="5" tint="-0.24994659260841701"/>
      </font>
      <fill>
        <patternFill>
          <bgColor theme="5" tint="0.79998168889431442"/>
        </patternFill>
      </fill>
    </dxf>
    <dxf>
      <font>
        <condense val="0"/>
        <extend val="0"/>
        <color rgb="FF9C0006"/>
      </font>
      <fill>
        <patternFill>
          <bgColor rgb="FFFFC7CE"/>
        </patternFill>
      </fill>
    </dxf>
    <dxf>
      <font>
        <color rgb="FFB0AC00"/>
      </font>
      <fill>
        <patternFill>
          <bgColor rgb="FFFFFFC1"/>
        </patternFill>
      </fill>
    </dxf>
    <dxf>
      <font>
        <color rgb="FFB0AC00"/>
      </font>
      <fill>
        <patternFill>
          <bgColor rgb="FFFFFFB9"/>
        </patternFill>
      </fill>
    </dxf>
    <dxf>
      <font>
        <condense val="0"/>
        <extend val="0"/>
        <color rgb="FF9C0006"/>
      </font>
      <fill>
        <patternFill>
          <bgColor rgb="FFFFC7CE"/>
        </patternFill>
      </fill>
    </dxf>
    <dxf>
      <font>
        <color theme="6" tint="-0.499984740745262"/>
      </font>
      <fill>
        <patternFill>
          <bgColor theme="6" tint="0.79998168889431442"/>
        </patternFill>
      </fill>
    </dxf>
    <dxf>
      <font>
        <color rgb="FFE7E200"/>
      </font>
      <fill>
        <patternFill>
          <bgColor rgb="FFFFFFD1"/>
        </patternFill>
      </fill>
    </dxf>
    <dxf>
      <font>
        <condense val="0"/>
        <extend val="0"/>
        <color rgb="FF006100"/>
      </font>
      <fill>
        <patternFill>
          <bgColor rgb="FFC6EFCE"/>
        </patternFill>
      </fill>
    </dxf>
    <dxf>
      <font>
        <color rgb="FF0070C0"/>
      </font>
      <fill>
        <patternFill>
          <bgColor theme="4" tint="0.59996337778862885"/>
        </patternFill>
      </fill>
    </dxf>
    <dxf>
      <font>
        <color rgb="FFFF6600"/>
      </font>
      <fill>
        <patternFill>
          <bgColor rgb="FFFFCC66"/>
        </patternFill>
      </fill>
    </dxf>
    <dxf>
      <font>
        <color rgb="FF0070C0"/>
      </font>
      <fill>
        <patternFill>
          <bgColor theme="4" tint="0.59996337778862885"/>
        </patternFill>
      </fill>
    </dxf>
    <dxf>
      <font>
        <condense val="0"/>
        <extend val="0"/>
        <color rgb="FF9C6500"/>
      </font>
      <fill>
        <patternFill>
          <bgColor rgb="FFFFEB9C"/>
        </patternFill>
      </fill>
    </dxf>
    <dxf>
      <font>
        <color rgb="FFFF6600"/>
      </font>
      <fill>
        <patternFill>
          <bgColor rgb="FFFFCC66"/>
        </patternFill>
      </fill>
    </dxf>
    <dxf>
      <font>
        <condense val="0"/>
        <extend val="0"/>
        <color rgb="FF9C0006"/>
      </font>
      <fill>
        <patternFill>
          <bgColor rgb="FFFFC7CE"/>
        </patternFill>
      </fill>
    </dxf>
    <dxf>
      <font>
        <condense val="0"/>
        <extend val="0"/>
        <color rgb="FF9C0006"/>
      </font>
      <fill>
        <patternFill>
          <bgColor rgb="FFFFC7CE"/>
        </patternFill>
      </fill>
    </dxf>
    <dxf>
      <font>
        <color theme="5" tint="-0.24994659260841701"/>
      </font>
      <fill>
        <patternFill>
          <bgColor theme="5" tint="0.79998168889431442"/>
        </patternFill>
      </fill>
    </dxf>
    <dxf>
      <font>
        <color rgb="FFB0AC00"/>
      </font>
      <fill>
        <patternFill>
          <bgColor rgb="FFFFFFC1"/>
        </patternFill>
      </fill>
    </dxf>
    <dxf>
      <font>
        <color theme="6" tint="-0.499984740745262"/>
      </font>
      <fill>
        <patternFill>
          <bgColor theme="6" tint="0.79998168889431442"/>
        </patternFill>
      </fill>
    </dxf>
    <dxf>
      <font>
        <color rgb="FFE7E200"/>
      </font>
      <fill>
        <patternFill>
          <bgColor rgb="FFFFFFD1"/>
        </patternFill>
      </fill>
    </dxf>
    <dxf>
      <font>
        <condense val="0"/>
        <extend val="0"/>
        <color rgb="FF9C0006"/>
      </font>
      <fill>
        <patternFill>
          <bgColor rgb="FFFFC7CE"/>
        </patternFill>
      </fill>
    </dxf>
    <dxf>
      <font>
        <color rgb="FFB0AC00"/>
      </font>
      <fill>
        <patternFill>
          <bgColor rgb="FFFFFFB9"/>
        </patternFill>
      </fill>
    </dxf>
    <dxf>
      <font>
        <color theme="6" tint="-0.499984740745262"/>
      </font>
      <fill>
        <patternFill>
          <bgColor theme="6" tint="0.79998168889431442"/>
        </patternFill>
      </fill>
    </dxf>
    <dxf>
      <font>
        <condense val="0"/>
        <extend val="0"/>
        <color rgb="FF006100"/>
      </font>
      <fill>
        <patternFill>
          <bgColor rgb="FFC6EFCE"/>
        </patternFill>
      </fill>
    </dxf>
    <dxf>
      <font>
        <color rgb="FFB0AC00"/>
      </font>
      <fill>
        <patternFill>
          <bgColor rgb="FFFFFFB9"/>
        </patternFill>
      </fill>
    </dxf>
    <dxf>
      <font>
        <color theme="6" tint="-0.499984740745262"/>
      </font>
      <fill>
        <patternFill>
          <bgColor theme="6" tint="0.79998168889431442"/>
        </patternFill>
      </fill>
    </dxf>
    <dxf>
      <font>
        <color rgb="FFE7E200"/>
      </font>
      <fill>
        <patternFill>
          <bgColor rgb="FFFFFFD1"/>
        </patternFill>
      </fill>
    </dxf>
    <dxf>
      <font>
        <color rgb="FFB0AC00"/>
      </font>
      <fill>
        <patternFill>
          <bgColor rgb="FFFFFFC1"/>
        </patternFill>
      </fill>
    </dxf>
    <dxf>
      <font>
        <condense val="0"/>
        <extend val="0"/>
        <color rgb="FF9C0006"/>
      </font>
      <fill>
        <patternFill>
          <bgColor rgb="FFFFC7CE"/>
        </patternFill>
      </fill>
    </dxf>
    <dxf>
      <font>
        <color theme="5" tint="-0.24994659260841701"/>
      </font>
      <fill>
        <patternFill>
          <bgColor theme="5" tint="0.79998168889431442"/>
        </patternFill>
      </fill>
    </dxf>
    <dxf>
      <font>
        <condense val="0"/>
        <extend val="0"/>
        <color rgb="FF9C0006"/>
      </font>
      <fill>
        <patternFill>
          <bgColor rgb="FFFFC7CE"/>
        </patternFill>
      </fill>
    </dxf>
    <dxf>
      <font>
        <color rgb="FFFF6600"/>
      </font>
      <fill>
        <patternFill>
          <bgColor rgb="FFFFCC66"/>
        </patternFill>
      </fill>
    </dxf>
    <dxf>
      <font>
        <condense val="0"/>
        <extend val="0"/>
        <color rgb="FF9C6500"/>
      </font>
      <fill>
        <patternFill>
          <bgColor rgb="FFFFEB9C"/>
        </patternFill>
      </fill>
    </dxf>
    <dxf>
      <font>
        <color rgb="FF0070C0"/>
      </font>
      <fill>
        <patternFill>
          <bgColor theme="4" tint="0.59996337778862885"/>
        </patternFill>
      </fill>
    </dxf>
    <dxf>
      <font>
        <color theme="6" tint="-0.499984740745262"/>
      </font>
      <fill>
        <patternFill>
          <bgColor theme="6" tint="0.79998168889431442"/>
        </patternFill>
      </fill>
    </dxf>
    <dxf>
      <font>
        <condense val="0"/>
        <extend val="0"/>
        <color rgb="FF9C0006"/>
      </font>
      <fill>
        <patternFill>
          <bgColor rgb="FFFFC7CE"/>
        </patternFill>
      </fill>
    </dxf>
    <dxf>
      <font>
        <condense val="0"/>
        <extend val="0"/>
        <color rgb="FF006100"/>
      </font>
      <fill>
        <patternFill>
          <bgColor rgb="FFC6EFCE"/>
        </patternFill>
      </fill>
    </dxf>
    <dxf>
      <font>
        <color rgb="FFFFFFFF"/>
      </font>
      <fill>
        <patternFill patternType="none"/>
      </fill>
    </dxf>
    <dxf>
      <font>
        <color rgb="FFFFFFFF"/>
      </font>
      <fill>
        <patternFill patternType="none"/>
      </fill>
    </dxf>
    <dxf>
      <font>
        <condense val="0"/>
        <extend val="0"/>
        <color rgb="FF9C0006"/>
      </font>
      <fill>
        <patternFill>
          <bgColor rgb="FFFFC7CE"/>
        </patternFill>
      </fill>
    </dxf>
    <dxf>
      <font>
        <color rgb="FFFF6600"/>
      </font>
      <fill>
        <patternFill>
          <bgColor rgb="FFFFCC66"/>
        </patternFill>
      </fill>
    </dxf>
    <dxf>
      <font>
        <condense val="0"/>
        <extend val="0"/>
        <color rgb="FF9C6500"/>
      </font>
      <fill>
        <patternFill>
          <bgColor rgb="FFFFEB9C"/>
        </patternFill>
      </fill>
    </dxf>
    <dxf>
      <font>
        <color rgb="FF0070C0"/>
      </font>
      <fill>
        <patternFill>
          <bgColor theme="4" tint="0.59996337778862885"/>
        </patternFill>
      </fill>
    </dxf>
    <dxf>
      <font>
        <condense val="0"/>
        <extend val="0"/>
        <color rgb="FF006100"/>
      </font>
      <fill>
        <patternFill>
          <bgColor rgb="FFC6EFCE"/>
        </patternFill>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
      <font>
        <color rgb="FFFFFFFF"/>
      </font>
      <fill>
        <patternFill patternType="none"/>
      </fill>
    </dxf>
  </dxfs>
  <tableStyles count="0" defaultTableStyle="TableStyleMedium2" defaultPivotStyle="PivotStyleLight16"/>
  <colors>
    <mruColors>
      <color rgb="FFFFEB9C"/>
      <color rgb="FFFFFFFF"/>
      <color rgb="FFB5E6A2"/>
      <color rgb="FFFFFF99"/>
      <color rgb="FFFFCC66"/>
      <color rgb="FFFF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hyperlink" Target="https://ipsegovco-my.sharepoint.com/:f:/g/personal/scys_ipse_gov_co/ErGUCpDUcxJFl_6Uy73mVPEBE9trrOQfr41k-bdWkm5LRQ?e=ZxbeRm" TargetMode="External"/><Relationship Id="rId3" Type="http://schemas.openxmlformats.org/officeDocument/2006/relationships/image" Target="../media/image2.png"/><Relationship Id="rId7" Type="http://schemas.openxmlformats.org/officeDocument/2006/relationships/hyperlink" Target="https://ipsegovco-my.sharepoint.com/:f:/g/personal/scys_ipse_gov_co/EjLrwIoBfSZBjqDckhR4rkgBCUlgmD9r2LJXmiNFQDEC6g?e=sjvS1q" TargetMode="External"/><Relationship Id="rId2" Type="http://schemas.openxmlformats.org/officeDocument/2006/relationships/hyperlink" Target="https://ipsegovco-my.sharepoint.com/:f:/g/personal/scys_ipse_gov_co/Es8aVJUcyBlBpOnDdmgrtnYBge9yivMpL7ZKsswncQZuNg?e=7MksJX" TargetMode="External"/><Relationship Id="rId1" Type="http://schemas.openxmlformats.org/officeDocument/2006/relationships/image" Target="../media/image1.png"/><Relationship Id="rId6" Type="http://schemas.openxmlformats.org/officeDocument/2006/relationships/hyperlink" Target="https://ipsegovco-my.sharepoint.com/:f:/g/personal/scys_ipse_gov_co/EtsqquELWhtGmHh8j49J1BIBY5h_i92a7C-3i3WZOHZGyw?e=HSD6W3" TargetMode="External"/><Relationship Id="rId11" Type="http://schemas.openxmlformats.org/officeDocument/2006/relationships/hyperlink" Target="https://ipsegovco-my.sharepoint.com/:f:/g/personal/scys_ipse_gov_co/EiyvdKn2adBImQxDU4tiwWUBx5HAzCPq_f5L0WaJsamNnw?e=3NnHa8" TargetMode="External"/><Relationship Id="rId5" Type="http://schemas.openxmlformats.org/officeDocument/2006/relationships/hyperlink" Target="https://ipsegovco-my.sharepoint.com/:f:/g/personal/scys_ipse_gov_co/EqCzGS9OfQ1FhG1L2o0eqKAB1ZRXZPXuyOLfKVYnEyQE0A?e=ccsXys" TargetMode="External"/><Relationship Id="rId10" Type="http://schemas.openxmlformats.org/officeDocument/2006/relationships/hyperlink" Target="https://ipsegovco-my.sharepoint.com/:f:/g/personal/scys_ipse_gov_co/Eko-43rQaB5HmHu-I79NEiMBoN9Zyr7Tr8Dh8C9g9MdAnw?e=Z7nFIZ" TargetMode="External"/><Relationship Id="rId4" Type="http://schemas.openxmlformats.org/officeDocument/2006/relationships/hyperlink" Target="https://ipsegovco-my.sharepoint.com/:f:/g/personal/scys_ipse_gov_co/EiYWAPWXgtBCh0NW0_BYwkAB327Sm2fTX8N-4ROFDyusOA?e=ZlTYKl" TargetMode="External"/><Relationship Id="rId9" Type="http://schemas.openxmlformats.org/officeDocument/2006/relationships/hyperlink" Target="https://ipsegovco-my.sharepoint.com/:f:/g/personal/scys_ipse_gov_co/Ep7vaAKJ_oBIoKLL7HNHRD0Bdf5zcUTPIci6dlRLmCWylw?e=BmRf7p" TargetMode="External"/></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1240465</xdr:colOff>
      <xdr:row>0</xdr:row>
      <xdr:rowOff>88605</xdr:rowOff>
    </xdr:from>
    <xdr:to>
      <xdr:col>1</xdr:col>
      <xdr:colOff>609157</xdr:colOff>
      <xdr:row>3</xdr:row>
      <xdr:rowOff>210436</xdr:rowOff>
    </xdr:to>
    <xdr:pic>
      <xdr:nvPicPr>
        <xdr:cNvPr id="2" name="Imagen 1">
          <a:extLst>
            <a:ext uri="{FF2B5EF4-FFF2-40B4-BE49-F238E27FC236}">
              <a16:creationId xmlns:a16="http://schemas.microsoft.com/office/drawing/2014/main" id="{464022A3-D050-41F4-9BEE-D227A6E09542}"/>
            </a:ext>
          </a:extLst>
        </xdr:cNvPr>
        <xdr:cNvPicPr>
          <a:picLocks noChangeAspect="1"/>
        </xdr:cNvPicPr>
      </xdr:nvPicPr>
      <xdr:blipFill>
        <a:blip xmlns:r="http://schemas.openxmlformats.org/officeDocument/2006/relationships" r:embed="rId1"/>
        <a:stretch>
          <a:fillRect/>
        </a:stretch>
      </xdr:blipFill>
      <xdr:spPr>
        <a:xfrm>
          <a:off x="1240465" y="88605"/>
          <a:ext cx="1549917" cy="1179106"/>
        </a:xfrm>
        <a:prstGeom prst="rect">
          <a:avLst/>
        </a:prstGeom>
      </xdr:spPr>
    </xdr:pic>
    <xdr:clientData/>
  </xdr:twoCellAnchor>
  <xdr:twoCellAnchor editAs="oneCell">
    <xdr:from>
      <xdr:col>57</xdr:col>
      <xdr:colOff>0</xdr:colOff>
      <xdr:row>22</xdr:row>
      <xdr:rowOff>0</xdr:rowOff>
    </xdr:from>
    <xdr:to>
      <xdr:col>57</xdr:col>
      <xdr:colOff>152400</xdr:colOff>
      <xdr:row>22</xdr:row>
      <xdr:rowOff>152400</xdr:rowOff>
    </xdr:to>
    <xdr:pic>
      <xdr:nvPicPr>
        <xdr:cNvPr id="12" name="Imagen 11">
          <a:hlinkClick xmlns:r="http://schemas.openxmlformats.org/officeDocument/2006/relationships" r:id="rId2" tooltip="Dirección URL original: https://ipsegovco-my.sharepoint.com/:f:/g/personal/scys_ipse_gov_co/Es8aVJUcyBlBpOnDdmgrtnYBge9yivMpL7ZKsswncQZuNg?e=7MksJX. Haga clic o pulse si confía en este vínculo."/>
          <a:extLst>
            <a:ext uri="{FF2B5EF4-FFF2-40B4-BE49-F238E27FC236}">
              <a16:creationId xmlns:a16="http://schemas.microsoft.com/office/drawing/2014/main" id="{7F3B6AE3-9462-864D-96DD-4142821E1BA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7292200" y="26162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56</xdr:col>
      <xdr:colOff>0</xdr:colOff>
      <xdr:row>22</xdr:row>
      <xdr:rowOff>0</xdr:rowOff>
    </xdr:from>
    <xdr:to>
      <xdr:col>56</xdr:col>
      <xdr:colOff>152400</xdr:colOff>
      <xdr:row>22</xdr:row>
      <xdr:rowOff>152400</xdr:rowOff>
    </xdr:to>
    <xdr:pic>
      <xdr:nvPicPr>
        <xdr:cNvPr id="13" name="Imagen 12">
          <a:hlinkClick xmlns:r="http://schemas.openxmlformats.org/officeDocument/2006/relationships" r:id="rId4" tooltip="Dirección URL original: https://ipsegovco-my.sharepoint.com/:f:/g/personal/scys_ipse_gov_co/EiYWAPWXgtBCh0NW0_BYwkAB327Sm2fTX8N-4ROFDyusOA?e=ZlTYKl. Haga clic o pulse si confía en este vínculo."/>
          <a:extLst>
            <a:ext uri="{FF2B5EF4-FFF2-40B4-BE49-F238E27FC236}">
              <a16:creationId xmlns:a16="http://schemas.microsoft.com/office/drawing/2014/main" id="{62EB7268-BBEB-7341-999E-4EC326B0444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4561700" y="26162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57</xdr:col>
      <xdr:colOff>0</xdr:colOff>
      <xdr:row>23</xdr:row>
      <xdr:rowOff>0</xdr:rowOff>
    </xdr:from>
    <xdr:to>
      <xdr:col>57</xdr:col>
      <xdr:colOff>152400</xdr:colOff>
      <xdr:row>23</xdr:row>
      <xdr:rowOff>152400</xdr:rowOff>
    </xdr:to>
    <xdr:pic>
      <xdr:nvPicPr>
        <xdr:cNvPr id="14" name="Imagen 13">
          <a:hlinkClick xmlns:r="http://schemas.openxmlformats.org/officeDocument/2006/relationships" r:id="rId5" tooltip="Dirección URL original: https://ipsegovco-my.sharepoint.com/:f:/g/personal/scys_ipse_gov_co/EqCzGS9OfQ1FhG1L2o0eqKAB1ZRXZPXuyOLfKVYnEyQE0A?e=ccsXys. Haga clic o pulse si confía en este vínculo."/>
          <a:extLst>
            <a:ext uri="{FF2B5EF4-FFF2-40B4-BE49-F238E27FC236}">
              <a16:creationId xmlns:a16="http://schemas.microsoft.com/office/drawing/2014/main" id="{DE544FFB-4D87-CE45-B225-ED127A39B47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7292200" y="39624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56</xdr:col>
      <xdr:colOff>0</xdr:colOff>
      <xdr:row>24</xdr:row>
      <xdr:rowOff>0</xdr:rowOff>
    </xdr:from>
    <xdr:to>
      <xdr:col>56</xdr:col>
      <xdr:colOff>152400</xdr:colOff>
      <xdr:row>24</xdr:row>
      <xdr:rowOff>152400</xdr:rowOff>
    </xdr:to>
    <xdr:pic>
      <xdr:nvPicPr>
        <xdr:cNvPr id="15" name="Imagen 14">
          <a:hlinkClick xmlns:r="http://schemas.openxmlformats.org/officeDocument/2006/relationships" r:id="rId6" tooltip="Dirección URL original: https://ipsegovco-my.sharepoint.com/:f:/g/personal/scys_ipse_gov_co/EtsqquELWhtGmHh8j49J1BIBY5h_i92a7C-3i3WZOHZGyw?e=HSD6W3. Haga clic o pulse si confía en este vínculo."/>
          <a:extLst>
            <a:ext uri="{FF2B5EF4-FFF2-40B4-BE49-F238E27FC236}">
              <a16:creationId xmlns:a16="http://schemas.microsoft.com/office/drawing/2014/main" id="{C613A15B-8936-E14D-8167-DE7C73F162C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4561700" y="49530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58</xdr:col>
      <xdr:colOff>0</xdr:colOff>
      <xdr:row>24</xdr:row>
      <xdr:rowOff>0</xdr:rowOff>
    </xdr:from>
    <xdr:to>
      <xdr:col>58</xdr:col>
      <xdr:colOff>152400</xdr:colOff>
      <xdr:row>24</xdr:row>
      <xdr:rowOff>152400</xdr:rowOff>
    </xdr:to>
    <xdr:pic>
      <xdr:nvPicPr>
        <xdr:cNvPr id="16" name="Imagen 15">
          <a:hlinkClick xmlns:r="http://schemas.openxmlformats.org/officeDocument/2006/relationships" r:id="rId7" tooltip="Dirección URL original: https://ipsegovco-my.sharepoint.com/:f:/g/personal/scys_ipse_gov_co/EjLrwIoBfSZBjqDckhR4rkgBCUlgmD9r2LJXmiNFQDEC6g?e=sjvS1q. Haga clic o pulse si confía en este vínculo."/>
          <a:extLst>
            <a:ext uri="{FF2B5EF4-FFF2-40B4-BE49-F238E27FC236}">
              <a16:creationId xmlns:a16="http://schemas.microsoft.com/office/drawing/2014/main" id="{CFA7A243-DC46-4044-9942-D516EAFF71E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9794100" y="49530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57</xdr:col>
      <xdr:colOff>0</xdr:colOff>
      <xdr:row>24</xdr:row>
      <xdr:rowOff>0</xdr:rowOff>
    </xdr:from>
    <xdr:to>
      <xdr:col>57</xdr:col>
      <xdr:colOff>152400</xdr:colOff>
      <xdr:row>24</xdr:row>
      <xdr:rowOff>152400</xdr:rowOff>
    </xdr:to>
    <xdr:pic>
      <xdr:nvPicPr>
        <xdr:cNvPr id="17" name="Imagen 16">
          <a:hlinkClick xmlns:r="http://schemas.openxmlformats.org/officeDocument/2006/relationships" r:id="rId8" tooltip="Dirección URL original: https://ipsegovco-my.sharepoint.com/:f:/g/personal/scys_ipse_gov_co/ErGUCpDUcxJFl_6Uy73mVPEBE9trrOQfr41k-bdWkm5LRQ?e=ZxbeRm. Haga clic o pulse si confía en este vínculo."/>
          <a:extLst>
            <a:ext uri="{FF2B5EF4-FFF2-40B4-BE49-F238E27FC236}">
              <a16:creationId xmlns:a16="http://schemas.microsoft.com/office/drawing/2014/main" id="{C5382CB7-B2C0-8C4E-9445-45E4BE4BD35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7292200" y="49530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56</xdr:col>
      <xdr:colOff>0</xdr:colOff>
      <xdr:row>25</xdr:row>
      <xdr:rowOff>0</xdr:rowOff>
    </xdr:from>
    <xdr:to>
      <xdr:col>56</xdr:col>
      <xdr:colOff>152400</xdr:colOff>
      <xdr:row>25</xdr:row>
      <xdr:rowOff>152400</xdr:rowOff>
    </xdr:to>
    <xdr:pic>
      <xdr:nvPicPr>
        <xdr:cNvPr id="18" name="Picture 14">
          <a:hlinkClick xmlns:r="http://schemas.openxmlformats.org/officeDocument/2006/relationships" r:id="rId9" tooltip="Dirección URL original: https://ipsegovco-my.sharepoint.com/:f:/g/personal/scys_ipse_gov_co/Ep7vaAKJ_oBIoKLL7HNHRD0Bdf5zcUTPIci6dlRLmCWylw?e=BmRf7p. Haga clic o pulse si confía en este vínculo."/>
          <a:extLst>
            <a:ext uri="{FF2B5EF4-FFF2-40B4-BE49-F238E27FC236}">
              <a16:creationId xmlns:a16="http://schemas.microsoft.com/office/drawing/2014/main" id="{725687FE-8F47-4242-8D51-A6103939497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4561700" y="58547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57</xdr:col>
      <xdr:colOff>0</xdr:colOff>
      <xdr:row>25</xdr:row>
      <xdr:rowOff>0</xdr:rowOff>
    </xdr:from>
    <xdr:to>
      <xdr:col>57</xdr:col>
      <xdr:colOff>152400</xdr:colOff>
      <xdr:row>25</xdr:row>
      <xdr:rowOff>152400</xdr:rowOff>
    </xdr:to>
    <xdr:pic>
      <xdr:nvPicPr>
        <xdr:cNvPr id="19" name="Picture 17">
          <a:hlinkClick xmlns:r="http://schemas.openxmlformats.org/officeDocument/2006/relationships" r:id="rId10" tooltip="Dirección URL original: https://ipsegovco-my.sharepoint.com/:f:/g/personal/scys_ipse_gov_co/Eko-43rQaB5HmHu-I79NEiMBoN9Zyr7Tr8Dh8C9g9MdAnw?e=Z7nFIZ. Haga clic o pulse si confía en este vínculo."/>
          <a:extLst>
            <a:ext uri="{FF2B5EF4-FFF2-40B4-BE49-F238E27FC236}">
              <a16:creationId xmlns:a16="http://schemas.microsoft.com/office/drawing/2014/main" id="{D1EB3897-E3D5-3648-91CF-B7AFFDC1919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7292200" y="58547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58</xdr:col>
      <xdr:colOff>0</xdr:colOff>
      <xdr:row>23</xdr:row>
      <xdr:rowOff>0</xdr:rowOff>
    </xdr:from>
    <xdr:to>
      <xdr:col>58</xdr:col>
      <xdr:colOff>152400</xdr:colOff>
      <xdr:row>23</xdr:row>
      <xdr:rowOff>152400</xdr:rowOff>
    </xdr:to>
    <xdr:pic>
      <xdr:nvPicPr>
        <xdr:cNvPr id="20" name="Picture 20">
          <a:hlinkClick xmlns:r="http://schemas.openxmlformats.org/officeDocument/2006/relationships" r:id="rId11" tooltip="Dirección URL original: https://ipsegovco-my.sharepoint.com/:f:/g/personal/scys_ipse_gov_co/EiyvdKn2adBImQxDU4tiwWUBx5HAzCPq_f5L0WaJsamNnw?e=3NnHa8. Haga clic o pulse si confía en este vínculo."/>
          <a:extLst>
            <a:ext uri="{FF2B5EF4-FFF2-40B4-BE49-F238E27FC236}">
              <a16:creationId xmlns:a16="http://schemas.microsoft.com/office/drawing/2014/main" id="{A2C00C42-E728-E740-B6A1-E7384B168E0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9794100" y="39624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55</xdr:col>
      <xdr:colOff>0</xdr:colOff>
      <xdr:row>22</xdr:row>
      <xdr:rowOff>0</xdr:rowOff>
    </xdr:from>
    <xdr:to>
      <xdr:col>55</xdr:col>
      <xdr:colOff>152400</xdr:colOff>
      <xdr:row>22</xdr:row>
      <xdr:rowOff>152400</xdr:rowOff>
    </xdr:to>
    <xdr:pic>
      <xdr:nvPicPr>
        <xdr:cNvPr id="21" name="Imagen 20">
          <a:hlinkClick xmlns:r="http://schemas.openxmlformats.org/officeDocument/2006/relationships" r:id="rId2" tooltip="Dirección URL original: https://ipsegovco-my.sharepoint.com/:f:/g/personal/scys_ipse_gov_co/Es8aVJUcyBlBpOnDdmgrtnYBge9yivMpL7ZKsswncQZuNg?e=7MksJX. Haga clic o pulse si confía en este vínculo."/>
          <a:extLst>
            <a:ext uri="{FF2B5EF4-FFF2-40B4-BE49-F238E27FC236}">
              <a16:creationId xmlns:a16="http://schemas.microsoft.com/office/drawing/2014/main" id="{47ADDBDF-7B8B-234B-8790-D546F204565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3837800" y="26162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55</xdr:col>
      <xdr:colOff>0</xdr:colOff>
      <xdr:row>22</xdr:row>
      <xdr:rowOff>0</xdr:rowOff>
    </xdr:from>
    <xdr:to>
      <xdr:col>55</xdr:col>
      <xdr:colOff>152400</xdr:colOff>
      <xdr:row>22</xdr:row>
      <xdr:rowOff>152400</xdr:rowOff>
    </xdr:to>
    <xdr:pic>
      <xdr:nvPicPr>
        <xdr:cNvPr id="22" name="Imagen 21">
          <a:hlinkClick xmlns:r="http://schemas.openxmlformats.org/officeDocument/2006/relationships" r:id="rId4" tooltip="Dirección URL original: https://ipsegovco-my.sharepoint.com/:f:/g/personal/scys_ipse_gov_co/EiYWAPWXgtBCh0NW0_BYwkAB327Sm2fTX8N-4ROFDyusOA?e=ZlTYKl. Haga clic o pulse si confía en este vínculo."/>
          <a:extLst>
            <a:ext uri="{FF2B5EF4-FFF2-40B4-BE49-F238E27FC236}">
              <a16:creationId xmlns:a16="http://schemas.microsoft.com/office/drawing/2014/main" id="{3977ABEC-5A4D-E040-BBDF-B4E45AF1509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3837800" y="26162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55</xdr:col>
      <xdr:colOff>0</xdr:colOff>
      <xdr:row>23</xdr:row>
      <xdr:rowOff>0</xdr:rowOff>
    </xdr:from>
    <xdr:to>
      <xdr:col>55</xdr:col>
      <xdr:colOff>152400</xdr:colOff>
      <xdr:row>23</xdr:row>
      <xdr:rowOff>152400</xdr:rowOff>
    </xdr:to>
    <xdr:pic>
      <xdr:nvPicPr>
        <xdr:cNvPr id="23" name="Imagen 22">
          <a:hlinkClick xmlns:r="http://schemas.openxmlformats.org/officeDocument/2006/relationships" r:id="rId5" tooltip="Dirección URL original: https://ipsegovco-my.sharepoint.com/:f:/g/personal/scys_ipse_gov_co/EqCzGS9OfQ1FhG1L2o0eqKAB1ZRXZPXuyOLfKVYnEyQE0A?e=ccsXys. Haga clic o pulse si confía en este vínculo."/>
          <a:extLst>
            <a:ext uri="{FF2B5EF4-FFF2-40B4-BE49-F238E27FC236}">
              <a16:creationId xmlns:a16="http://schemas.microsoft.com/office/drawing/2014/main" id="{EB6BAE8B-AA89-4742-861D-46B0088C80C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3837800" y="26162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55</xdr:col>
      <xdr:colOff>0</xdr:colOff>
      <xdr:row>24</xdr:row>
      <xdr:rowOff>0</xdr:rowOff>
    </xdr:from>
    <xdr:to>
      <xdr:col>55</xdr:col>
      <xdr:colOff>152400</xdr:colOff>
      <xdr:row>24</xdr:row>
      <xdr:rowOff>152400</xdr:rowOff>
    </xdr:to>
    <xdr:pic>
      <xdr:nvPicPr>
        <xdr:cNvPr id="24" name="Imagen 23">
          <a:hlinkClick xmlns:r="http://schemas.openxmlformats.org/officeDocument/2006/relationships" r:id="rId6" tooltip="Dirección URL original: https://ipsegovco-my.sharepoint.com/:f:/g/personal/scys_ipse_gov_co/EtsqquELWhtGmHh8j49J1BIBY5h_i92a7C-3i3WZOHZGyw?e=HSD6W3. Haga clic o pulse si confía en este vínculo."/>
          <a:extLst>
            <a:ext uri="{FF2B5EF4-FFF2-40B4-BE49-F238E27FC236}">
              <a16:creationId xmlns:a16="http://schemas.microsoft.com/office/drawing/2014/main" id="{4C0793AB-D071-2A4A-8856-2EF47E19048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3837800" y="26162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55</xdr:col>
      <xdr:colOff>0</xdr:colOff>
      <xdr:row>24</xdr:row>
      <xdr:rowOff>0</xdr:rowOff>
    </xdr:from>
    <xdr:to>
      <xdr:col>55</xdr:col>
      <xdr:colOff>152400</xdr:colOff>
      <xdr:row>24</xdr:row>
      <xdr:rowOff>152400</xdr:rowOff>
    </xdr:to>
    <xdr:pic>
      <xdr:nvPicPr>
        <xdr:cNvPr id="25" name="Imagen 24">
          <a:hlinkClick xmlns:r="http://schemas.openxmlformats.org/officeDocument/2006/relationships" r:id="rId7" tooltip="Dirección URL original: https://ipsegovco-my.sharepoint.com/:f:/g/personal/scys_ipse_gov_co/EjLrwIoBfSZBjqDckhR4rkgBCUlgmD9r2LJXmiNFQDEC6g?e=sjvS1q. Haga clic o pulse si confía en este vínculo."/>
          <a:extLst>
            <a:ext uri="{FF2B5EF4-FFF2-40B4-BE49-F238E27FC236}">
              <a16:creationId xmlns:a16="http://schemas.microsoft.com/office/drawing/2014/main" id="{E7CDDE2E-FE83-D645-BF6F-3AAF75F9082C}"/>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3837800" y="26162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55</xdr:col>
      <xdr:colOff>0</xdr:colOff>
      <xdr:row>24</xdr:row>
      <xdr:rowOff>0</xdr:rowOff>
    </xdr:from>
    <xdr:to>
      <xdr:col>55</xdr:col>
      <xdr:colOff>152400</xdr:colOff>
      <xdr:row>24</xdr:row>
      <xdr:rowOff>152400</xdr:rowOff>
    </xdr:to>
    <xdr:pic>
      <xdr:nvPicPr>
        <xdr:cNvPr id="26" name="Imagen 25">
          <a:hlinkClick xmlns:r="http://schemas.openxmlformats.org/officeDocument/2006/relationships" r:id="rId8" tooltip="Dirección URL original: https://ipsegovco-my.sharepoint.com/:f:/g/personal/scys_ipse_gov_co/ErGUCpDUcxJFl_6Uy73mVPEBE9trrOQfr41k-bdWkm5LRQ?e=ZxbeRm. Haga clic o pulse si confía en este vínculo."/>
          <a:extLst>
            <a:ext uri="{FF2B5EF4-FFF2-40B4-BE49-F238E27FC236}">
              <a16:creationId xmlns:a16="http://schemas.microsoft.com/office/drawing/2014/main" id="{587E5A43-A2A8-E74D-A23D-291E4A33F57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3837800" y="26162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55</xdr:col>
      <xdr:colOff>0</xdr:colOff>
      <xdr:row>25</xdr:row>
      <xdr:rowOff>0</xdr:rowOff>
    </xdr:from>
    <xdr:to>
      <xdr:col>55</xdr:col>
      <xdr:colOff>152400</xdr:colOff>
      <xdr:row>25</xdr:row>
      <xdr:rowOff>152400</xdr:rowOff>
    </xdr:to>
    <xdr:pic>
      <xdr:nvPicPr>
        <xdr:cNvPr id="27" name="Picture 14">
          <a:hlinkClick xmlns:r="http://schemas.openxmlformats.org/officeDocument/2006/relationships" r:id="rId9" tooltip="Dirección URL original: https://ipsegovco-my.sharepoint.com/:f:/g/personal/scys_ipse_gov_co/Ep7vaAKJ_oBIoKLL7HNHRD0Bdf5zcUTPIci6dlRLmCWylw?e=BmRf7p. Haga clic o pulse si confía en este vínculo."/>
          <a:extLst>
            <a:ext uri="{FF2B5EF4-FFF2-40B4-BE49-F238E27FC236}">
              <a16:creationId xmlns:a16="http://schemas.microsoft.com/office/drawing/2014/main" id="{2CABB1E3-2A38-F743-9A0A-C48ADD20518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3837800" y="26162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55</xdr:col>
      <xdr:colOff>0</xdr:colOff>
      <xdr:row>25</xdr:row>
      <xdr:rowOff>0</xdr:rowOff>
    </xdr:from>
    <xdr:to>
      <xdr:col>55</xdr:col>
      <xdr:colOff>152400</xdr:colOff>
      <xdr:row>25</xdr:row>
      <xdr:rowOff>152400</xdr:rowOff>
    </xdr:to>
    <xdr:pic>
      <xdr:nvPicPr>
        <xdr:cNvPr id="28" name="Picture 17">
          <a:hlinkClick xmlns:r="http://schemas.openxmlformats.org/officeDocument/2006/relationships" r:id="rId10" tooltip="Dirección URL original: https://ipsegovco-my.sharepoint.com/:f:/g/personal/scys_ipse_gov_co/Eko-43rQaB5HmHu-I79NEiMBoN9Zyr7Tr8Dh8C9g9MdAnw?e=Z7nFIZ. Haga clic o pulse si confía en este vínculo."/>
          <a:extLst>
            <a:ext uri="{FF2B5EF4-FFF2-40B4-BE49-F238E27FC236}">
              <a16:creationId xmlns:a16="http://schemas.microsoft.com/office/drawing/2014/main" id="{5A191E3C-9C11-404E-9D12-66DB9E1BCEC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3837800" y="26162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55</xdr:col>
      <xdr:colOff>0</xdr:colOff>
      <xdr:row>23</xdr:row>
      <xdr:rowOff>0</xdr:rowOff>
    </xdr:from>
    <xdr:to>
      <xdr:col>55</xdr:col>
      <xdr:colOff>152400</xdr:colOff>
      <xdr:row>23</xdr:row>
      <xdr:rowOff>152400</xdr:rowOff>
    </xdr:to>
    <xdr:pic>
      <xdr:nvPicPr>
        <xdr:cNvPr id="29" name="Picture 20">
          <a:hlinkClick xmlns:r="http://schemas.openxmlformats.org/officeDocument/2006/relationships" r:id="rId11" tooltip="Dirección URL original: https://ipsegovco-my.sharepoint.com/:f:/g/personal/scys_ipse_gov_co/EiyvdKn2adBImQxDU4tiwWUBx5HAzCPq_f5L0WaJsamNnw?e=3NnHa8. Haga clic o pulse si confía en este vínculo."/>
          <a:extLst>
            <a:ext uri="{FF2B5EF4-FFF2-40B4-BE49-F238E27FC236}">
              <a16:creationId xmlns:a16="http://schemas.microsoft.com/office/drawing/2014/main" id="{F92B784C-2B03-4E4C-88FF-D85D3D18A77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3837800" y="26162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28575</xdr:colOff>
      <xdr:row>6</xdr:row>
      <xdr:rowOff>9525</xdr:rowOff>
    </xdr:from>
    <xdr:to>
      <xdr:col>7</xdr:col>
      <xdr:colOff>495300</xdr:colOff>
      <xdr:row>13</xdr:row>
      <xdr:rowOff>238125</xdr:rowOff>
    </xdr:to>
    <xdr:pic>
      <xdr:nvPicPr>
        <xdr:cNvPr id="3" name="Imagen 2">
          <a:extLst>
            <a:ext uri="{FF2B5EF4-FFF2-40B4-BE49-F238E27FC236}">
              <a16:creationId xmlns:a16="http://schemas.microsoft.com/office/drawing/2014/main" id="{F97F472D-3B32-1FAE-27B1-701384BD3A81}"/>
            </a:ext>
          </a:extLst>
        </xdr:cNvPr>
        <xdr:cNvPicPr>
          <a:picLocks noChangeAspect="1"/>
        </xdr:cNvPicPr>
      </xdr:nvPicPr>
      <xdr:blipFill>
        <a:blip xmlns:r="http://schemas.openxmlformats.org/officeDocument/2006/relationships" r:embed="rId1"/>
        <a:stretch>
          <a:fillRect/>
        </a:stretch>
      </xdr:blipFill>
      <xdr:spPr>
        <a:xfrm>
          <a:off x="28575" y="2152650"/>
          <a:ext cx="4991100" cy="291465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ipsegovco.sharepoint.com/:f:/s/SPE9-ESTUDIODEMERCADO/El9TuHMCG1JAvRo7ZdD4Qb4BDauVjrjZ28DTKjwIO_U4Jw?e=lXTdXh" TargetMode="External"/><Relationship Id="rId18" Type="http://schemas.openxmlformats.org/officeDocument/2006/relationships/hyperlink" Target="https://ipsegovco-my.sharepoint.com/:f:/g/personal/luisgalvan_ipse_gov_co/Euo3NQxb-nJPooTxnbpICwMBGIyflKyoDlpo05H4UT5adw" TargetMode="External"/><Relationship Id="rId26" Type="http://schemas.openxmlformats.org/officeDocument/2006/relationships/hyperlink" Target="https://ipse.gov.co/mapa-del-sitio/transparencia-ipse/" TargetMode="External"/><Relationship Id="rId39" Type="http://schemas.openxmlformats.org/officeDocument/2006/relationships/hyperlink" Target="https://ipsegovco-my.sharepoint.com/:u:/g/personal/gabys_ipse_ipse_gov_co/IQBzNh3xT-xIQ52uQgkRXMKvATg5jJTg_E9rPUmj1ZGn7Hw?e=k2UtHO" TargetMode="External"/><Relationship Id="rId21" Type="http://schemas.openxmlformats.org/officeDocument/2006/relationships/hyperlink" Target="https://ipsegovco-my.sharepoint.com/:f:/g/personal/luisgalvan_ipse_gov_co/Euo3NQxb-nJPooTxnbpICwMBGIyflKyoDlpo05H4UT5adw" TargetMode="External"/><Relationship Id="rId34" Type="http://schemas.openxmlformats.org/officeDocument/2006/relationships/hyperlink" Target="https://community.secop.gov.co/Public/App/AnnualPurchasingPlanEditPublic/View?id=614511" TargetMode="External"/><Relationship Id="rId42" Type="http://schemas.openxmlformats.org/officeDocument/2006/relationships/hyperlink" Target="https://ipsegovco-my.sharepoint.com/:u:/g/personal/gabys_ipse_ipse_gov_co/IQBzNh3xT-xIQ52uQgkRXMKvATg5jJTg_E9rPUmj1ZGn7Hw?e=k2UtHO" TargetMode="External"/><Relationship Id="rId7" Type="http://schemas.openxmlformats.org/officeDocument/2006/relationships/hyperlink" Target="https://ipsegovco-my.sharepoint.com/:f:/g/personal/sistemas_ipse_gov_co/Enekl593uqVKj5Q-cCMcBQEBSxmrRd5qkyPzSTT4my7GSA?e=g2NZ7S" TargetMode="External"/><Relationship Id="rId2" Type="http://schemas.openxmlformats.org/officeDocument/2006/relationships/hyperlink" Target="https://ipsegovco-my.sharepoint.com/:f:/g/personal/scys_ipse_gov_co/EuteLjySzVtGuJ7fKApIan0BHqr21z9o86Fn2WkFDs1Qww?e=zgvIJo" TargetMode="External"/><Relationship Id="rId16" Type="http://schemas.openxmlformats.org/officeDocument/2006/relationships/hyperlink" Target="https://ipsegovco-my.sharepoint.com/:f:/g/personal/luisgalvan_ipse_gov_co/Euo3NQxb-nJPooTxnbpICwMBGIyflKyoDlpo05H4UT5adw" TargetMode="External"/><Relationship Id="rId29" Type="http://schemas.openxmlformats.org/officeDocument/2006/relationships/hyperlink" Target="https://ipse.gov.co/mapa-del-sitio/transparencia-ipse/" TargetMode="External"/><Relationship Id="rId1" Type="http://schemas.openxmlformats.org/officeDocument/2006/relationships/hyperlink" Target="https://ipse.gov.co/mapa-del-sitio/transparencia-ipse/" TargetMode="External"/><Relationship Id="rId6" Type="http://schemas.openxmlformats.org/officeDocument/2006/relationships/hyperlink" Target="https://ipsegovco-my.sharepoint.com/:f:/g/personal/sistemas_ipse_gov_co/EvlLngvvMolPiFKs1bR73YQBMKdpZutQGSolEYNw0hd50Q?e=Dw9baL" TargetMode="External"/><Relationship Id="rId11" Type="http://schemas.openxmlformats.org/officeDocument/2006/relationships/hyperlink" Target="https://ipsegovco-my.sharepoint.com/:x:/r/personal/planeacion_ipse_gov_co/_layouts/15/Doc.aspx?sourcedoc=%7B890D7A3B-8122-4C3F-BDAE-5C13EEA317B9%7D&amp;file=2025%20SPE.xlsx&amp;fromShare=true&amp;action=default&amp;mobileredirect=true" TargetMode="External"/><Relationship Id="rId24" Type="http://schemas.openxmlformats.org/officeDocument/2006/relationships/hyperlink" Target="https://ipse.gov.co/mapa-del-sitio/ipse-scucha-atencion-al-ciudadano/seguimiento-pqrsd/" TargetMode="External"/><Relationship Id="rId32" Type="http://schemas.openxmlformats.org/officeDocument/2006/relationships/hyperlink" Target="https://ipse.gov.co/mapa-del-sitio/ipse-scucha-atencion-al-ciudadano/seguimiento-pqrsd/" TargetMode="External"/><Relationship Id="rId37" Type="http://schemas.openxmlformats.org/officeDocument/2006/relationships/hyperlink" Target="https://community.secop.gov.co/Public/App/AnnualPurchasingPlanEditPublic/View?id=614511" TargetMode="External"/><Relationship Id="rId40" Type="http://schemas.openxmlformats.org/officeDocument/2006/relationships/hyperlink" Target="https://ipsegovco-my.sharepoint.com/:b:/g/personal/gabys_ipse_ipse_gov_co/IQDM2e-jfY9sR7COcCCftO6wAcjtbrCnUhBrUA3h_NYzDUA?e=UkmZNS" TargetMode="External"/><Relationship Id="rId45" Type="http://schemas.openxmlformats.org/officeDocument/2006/relationships/printerSettings" Target="../printerSettings/printerSettings1.bin"/><Relationship Id="rId5" Type="http://schemas.openxmlformats.org/officeDocument/2006/relationships/hyperlink" Target="https://ipsegovco-my.sharepoint.com/:f:/g/personal/scys_ipse_gov_co/ElalqbWzACVDhTVNNWRMWvIB5h2G8KqYadVn9n0WIJuofw?e=31YiXn" TargetMode="External"/><Relationship Id="rId15" Type="http://schemas.openxmlformats.org/officeDocument/2006/relationships/hyperlink" Target="https://ipsegovco-my.sharepoint.com/:f:/g/personal/luisgalvan_ipse_gov_co/Euo3NQxb-nJPooTxnbpICwMBGIyflKyoDlpo05H4UT5adw" TargetMode="External"/><Relationship Id="rId23" Type="http://schemas.openxmlformats.org/officeDocument/2006/relationships/hyperlink" Target="https://ipsegovco-my.sharepoint.com/:f:/g/personal/luisgalvan_ipse_gov_co/Euo3NQxb-nJPooTxnbpICwMBGIyflKyoDlpo05H4UT5adw" TargetMode="External"/><Relationship Id="rId28" Type="http://schemas.openxmlformats.org/officeDocument/2006/relationships/hyperlink" Target="https://ipsegovco-my.sharepoint.com/:b:/g/personal/gabys_ipse_ipse_gov_co/IQCJRqtpVeMiS5qwmp0NOtkpAVwpv38gwT54f1czuxYDy8I?e=zHgupg" TargetMode="External"/><Relationship Id="rId36" Type="http://schemas.openxmlformats.org/officeDocument/2006/relationships/hyperlink" Target="https://ipsegovco-my.sharepoint.com/:b:/g/personal/gabys_ipse_ipse_gov_co/IQDM2e-jfY9sR7COcCCftO6wAcjtbrCnUhBrUA3h_NYzDUA?e=gClgkI" TargetMode="External"/><Relationship Id="rId10" Type="http://schemas.openxmlformats.org/officeDocument/2006/relationships/hyperlink" Target="https://ipsegovco-my.sharepoint.com/:x:/r/personal/planeacion_ipse_gov_co/_layouts/15/Doc.aspx?sourcedoc=%7B890D7A3B-8122-4C3F-BDAE-5C13EEA317B9%7D&amp;file=2025%20SPE.xlsx&amp;fromShare=true&amp;action=default&amp;mobileredirect=true" TargetMode="External"/><Relationship Id="rId19" Type="http://schemas.openxmlformats.org/officeDocument/2006/relationships/hyperlink" Target="https://ipsegovco.sharepoint.com/:f:/s/SPE9-ESTUDIODEMERCADO/El9TuHMCG1JAvRo7ZdD4Qb4BDauVjrjZ28DTKjwIO_U4Jw?e=lXTdXh" TargetMode="External"/><Relationship Id="rId31" Type="http://schemas.openxmlformats.org/officeDocument/2006/relationships/hyperlink" Target="https://ipse.gov.co/mapa-del-sitio/transparencia-ipse/" TargetMode="External"/><Relationship Id="rId44" Type="http://schemas.openxmlformats.org/officeDocument/2006/relationships/hyperlink" Target="https://community.secop.gov.co/Public/App/AnnualPurchasingPlanEditPublic/View?id=614511" TargetMode="External"/><Relationship Id="rId4" Type="http://schemas.openxmlformats.org/officeDocument/2006/relationships/hyperlink" Target="https://ipsegovco-my.sharepoint.com/:f:/g/personal/scys_ipse_gov_co/Eqc0GrPZymRIpzN6mRIB43UBaO3lUYqzPNkrZq8Pgngoiw?e=ggQq1P" TargetMode="External"/><Relationship Id="rId9" Type="http://schemas.openxmlformats.org/officeDocument/2006/relationships/hyperlink" Target="https://ipsegovco-my.sharepoint.com/personal/planeacion_ipse_gov_co/_layouts/15/onedrive.aspx?id=%2Fpersonal%2Fplaneacion%5Fipse%5Fgov%5Fco%2FDocuments%2FPLANEACI%C3%93N%20INSTITUCIONAL%202025%2F2025%20PLANES%20DE%20ACCI%C3%93N%20AREAS%2F2025%20SUBDIRECCI%C3%93N%20DE%20PLANIFICACI%C3%93N%2FCuarto%20trimestre%20evidencias%2FEstudios%20previos%202025&amp;viewid=24c32186%2Dfdfa%2D4c98%2D9555%2D0d423d0ba81a&amp;CT=1765285466110&amp;OR=OWA%2DNT%2DMail&amp;CID=e514968f%2Dea75%2D2f88%2Dac9d%2D724a055549a8&amp;e=5%3A987f1a6cb64549fda3f8b8b35f34b67d&amp;sharingv2=true&amp;fromShare=true&amp;at=9&amp;FolderCTID=0x012000740409132FFC064AA794BA0FE25A41FD&amp;view=0" TargetMode="External"/><Relationship Id="rId14" Type="http://schemas.openxmlformats.org/officeDocument/2006/relationships/hyperlink" Target="https://ipsegovco-my.sharepoint.com/:f:/g/personal/luisgalvan_ipse_gov_co/Euo3NQxb-nJPooTxnbpICwMBGIyflKyoDlpo05H4UT5adw" TargetMode="External"/><Relationship Id="rId22" Type="http://schemas.openxmlformats.org/officeDocument/2006/relationships/hyperlink" Target="https://ipsegovco-my.sharepoint.com/:f:/g/personal/luisgalvan_ipse_gov_co/Euo3NQxb-nJPooTxnbpICwMBGIyflKyoDlpo05H4UT5adw" TargetMode="External"/><Relationship Id="rId27" Type="http://schemas.openxmlformats.org/officeDocument/2006/relationships/hyperlink" Target="https://ipse.gov.co/mapa-del-sitio/ipse-scucha-atencion-al-ciudadano/seguimiento-pqrsd/" TargetMode="External"/><Relationship Id="rId30" Type="http://schemas.openxmlformats.org/officeDocument/2006/relationships/hyperlink" Target="https://ipse.gov.co/mapa-del-sitio/ipse-scucha-atencion-al-ciudadano/seguimiento-pqrsd/" TargetMode="External"/><Relationship Id="rId35" Type="http://schemas.openxmlformats.org/officeDocument/2006/relationships/hyperlink" Target="https://ipsegovco-my.sharepoint.com/:u:/g/personal/gabys_ipse_ipse_gov_co/IQBzNh3xT-xIQ52uQgkRXMKvATg5jJTg_E9rPUmj1ZGn7Hw?e=Udepve" TargetMode="External"/><Relationship Id="rId43" Type="http://schemas.openxmlformats.org/officeDocument/2006/relationships/hyperlink" Target="https://ipsegovco-my.sharepoint.com/:b:/g/personal/gabys_ipse_ipse_gov_co/IQDM2e-jfY9sR7COcCCftO6wAcjtbrCnUhBrUA3h_NYzDUA?e=UkmZNS" TargetMode="External"/><Relationship Id="rId8" Type="http://schemas.openxmlformats.org/officeDocument/2006/relationships/hyperlink" Target="https://ipsegovco-my.sharepoint.com/:f:/g/personal/sistemas_ipse_gov_co/EoJwD55L6MhAq1Za12CFOfsBgsiNn2A3HSxl85B58roIwA?e=KHnfsq" TargetMode="External"/><Relationship Id="rId3" Type="http://schemas.openxmlformats.org/officeDocument/2006/relationships/hyperlink" Target="https://ipsegovco-my.sharepoint.com/:f:/g/personal/scys_ipse_gov_co/EvjqXGYa7RFAk5rA6OiQmdgB_SemGcK8IEK6GlIKTyQTZg?e=rMo6Dw" TargetMode="External"/><Relationship Id="rId12" Type="http://schemas.openxmlformats.org/officeDocument/2006/relationships/hyperlink" Target="https://ipsegovco-my.sharepoint.com/:x:/r/personal/planeacion_ipse_gov_co/_layouts/15/Doc.aspx?sourcedoc=%7B890D7A3B-8122-4C3F-BDAE-5C13EEA317B9%7D&amp;file=2025%20SPE.xlsx&amp;fromShare=true&amp;action=default&amp;mobileredirect=true" TargetMode="External"/><Relationship Id="rId17" Type="http://schemas.openxmlformats.org/officeDocument/2006/relationships/hyperlink" Target="https://ipsegovco-my.sharepoint.com/:f:/g/personal/luisgalvan_ipse_gov_co/EqG7pwEICSpBqd9FEhgFVisBt57nTFXaAj-l-O923QeQVA" TargetMode="External"/><Relationship Id="rId25" Type="http://schemas.openxmlformats.org/officeDocument/2006/relationships/hyperlink" Target="https://ipsegovco-my.sharepoint.com/:b:/g/personal/gabys_ipse_ipse_gov_co/IQCJRqtpVeMiS5qwmp0NOtkpAVwpv38gwT54f1czuxYDy8I?e=fzo8pX" TargetMode="External"/><Relationship Id="rId33" Type="http://schemas.openxmlformats.org/officeDocument/2006/relationships/hyperlink" Target="https://ipsegovco-my.sharepoint.com/:b:/g/personal/gabys_ipse_ipse_gov_co/IQCJRqtpVeMiS5qwmp0NOtkpAVwpv38gwT54f1czuxYDy8I?e=fzo8pX" TargetMode="External"/><Relationship Id="rId38" Type="http://schemas.openxmlformats.org/officeDocument/2006/relationships/hyperlink" Target="https://ipsegovco-my.sharepoint.com/:u:/g/personal/gabys_ipse_ipse_gov_co/IQBzNh3xT-xIQ52uQgkRXMKvATg5jJTg_E9rPUmj1ZGn7Hw?e=qwP42e" TargetMode="External"/><Relationship Id="rId46" Type="http://schemas.openxmlformats.org/officeDocument/2006/relationships/drawing" Target="../drawings/drawing1.xml"/><Relationship Id="rId20" Type="http://schemas.openxmlformats.org/officeDocument/2006/relationships/hyperlink" Target="https://ipsegovco-my.sharepoint.com/:f:/g/personal/luisgalvan_ipse_gov_co/Euo3NQxb-nJPooTxnbpICwMBGIyflKyoDlpo05H4UT5adw" TargetMode="External"/><Relationship Id="rId41" Type="http://schemas.openxmlformats.org/officeDocument/2006/relationships/hyperlink" Target="https://community.secop.gov.co/Public/App/AnnualPurchasingPlanEditPublic/View?id=614511"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7D72E-3C27-4BDD-9884-60EE78A57DB6}">
  <dimension ref="A1:BG45"/>
  <sheetViews>
    <sheetView tabSelected="1" zoomScale="80" zoomScaleNormal="80" workbookViewId="0">
      <pane ySplit="9" topLeftCell="A10" activePane="bottomLeft" state="frozen"/>
      <selection pane="bottomLeft" activeCell="BE46" sqref="BE46"/>
    </sheetView>
  </sheetViews>
  <sheetFormatPr baseColWidth="10" defaultColWidth="11.5" defaultRowHeight="15" x14ac:dyDescent="0.2"/>
  <cols>
    <col min="1" max="1" width="32.6640625" style="61" customWidth="1"/>
    <col min="2" max="2" width="57.1640625" style="59" customWidth="1"/>
    <col min="3" max="3" width="33.1640625" style="59" customWidth="1"/>
    <col min="4" max="4" width="50.5" style="59" customWidth="1"/>
    <col min="5" max="5" width="53" style="59" customWidth="1"/>
    <col min="6" max="6" width="50.5" style="59" customWidth="1"/>
    <col min="7" max="7" width="22.1640625" style="61" customWidth="1"/>
    <col min="8" max="8" width="25" style="61" customWidth="1"/>
    <col min="9" max="9" width="16" style="61" customWidth="1"/>
    <col min="10" max="10" width="15.1640625" style="63" bestFit="1" customWidth="1"/>
    <col min="11" max="11" width="15.1640625" style="63" customWidth="1"/>
    <col min="12" max="12" width="16.5" style="59" customWidth="1"/>
    <col min="13" max="13" width="11.5" style="61" bestFit="1" customWidth="1"/>
    <col min="14" max="14" width="20.1640625" style="64" bestFit="1" customWidth="1"/>
    <col min="15" max="15" width="19.33203125" style="59" hidden="1" customWidth="1"/>
    <col min="16" max="16" width="19.83203125" style="59" bestFit="1" customWidth="1"/>
    <col min="17" max="21" width="14.83203125" style="59" hidden="1" customWidth="1"/>
    <col min="22" max="22" width="10.5" style="59" customWidth="1"/>
    <col min="23" max="23" width="48.6640625" style="59" customWidth="1"/>
    <col min="24" max="24" width="9.5" style="59" bestFit="1" customWidth="1"/>
    <col min="25" max="25" width="14.83203125" style="59" customWidth="1"/>
    <col min="26" max="26" width="10.5" style="60" bestFit="1" customWidth="1"/>
    <col min="27" max="27" width="14.83203125" style="59" customWidth="1"/>
    <col min="28" max="28" width="10.33203125" style="59" bestFit="1" customWidth="1"/>
    <col min="29" max="29" width="13.1640625" style="59" customWidth="1"/>
    <col min="30" max="30" width="14.83203125" style="61" customWidth="1"/>
    <col min="31" max="31" width="8.1640625" style="59" bestFit="1" customWidth="1"/>
    <col min="32" max="32" width="41.5" style="59" customWidth="1"/>
    <col min="33" max="33" width="15.5" style="59" customWidth="1"/>
    <col min="34" max="34" width="15.1640625" style="59" customWidth="1"/>
    <col min="35" max="35" width="10.5" style="62" bestFit="1" customWidth="1"/>
    <col min="36" max="36" width="15.1640625" style="59" customWidth="1"/>
    <col min="37" max="37" width="10.33203125" style="59" bestFit="1" customWidth="1"/>
    <col min="38" max="38" width="19.5" style="59" customWidth="1"/>
    <col min="39" max="39" width="8.83203125" style="59" customWidth="1"/>
    <col min="40" max="40" width="10.83203125" style="59" customWidth="1"/>
    <col min="41" max="41" width="6.83203125" style="59" customWidth="1"/>
    <col min="42" max="42" width="14.5" style="59" customWidth="1"/>
    <col min="43" max="43" width="17.5" style="59" hidden="1" customWidth="1"/>
    <col min="44" max="44" width="20" style="59" customWidth="1"/>
    <col min="45" max="49" width="17.5" style="59" hidden="1" customWidth="1"/>
    <col min="50" max="50" width="45" style="59" customWidth="1"/>
    <col min="51" max="51" width="52.83203125" style="59" customWidth="1"/>
    <col min="52" max="52" width="22.33203125" style="59" bestFit="1" customWidth="1"/>
    <col min="53" max="53" width="13.33203125" style="59" bestFit="1" customWidth="1"/>
    <col min="54" max="54" width="14.83203125" style="59" bestFit="1" customWidth="1"/>
    <col min="55" max="55" width="38.1640625" style="59" customWidth="1"/>
    <col min="56" max="56" width="28.1640625" style="59" customWidth="1"/>
    <col min="57" max="59" width="35.33203125" style="59" customWidth="1"/>
    <col min="60" max="16384" width="11.5" style="59"/>
  </cols>
  <sheetData>
    <row r="1" spans="1:59" s="1" customFormat="1" ht="27.75" customHeight="1" x14ac:dyDescent="0.2">
      <c r="A1" s="81"/>
      <c r="B1" s="81"/>
      <c r="C1" s="82" t="s">
        <v>489</v>
      </c>
      <c r="D1" s="82"/>
      <c r="E1" s="50" t="s">
        <v>71</v>
      </c>
      <c r="F1" s="50" t="s">
        <v>72</v>
      </c>
      <c r="G1" s="65"/>
      <c r="H1" s="3"/>
      <c r="I1" s="3"/>
      <c r="J1" s="4"/>
      <c r="K1" s="4"/>
      <c r="L1" s="66"/>
      <c r="M1" s="67"/>
      <c r="N1" s="68"/>
      <c r="O1" s="66"/>
      <c r="Z1" s="45"/>
      <c r="AD1" s="6"/>
      <c r="AI1" s="48"/>
    </row>
    <row r="2" spans="1:59" s="1" customFormat="1" ht="27.75" customHeight="1" x14ac:dyDescent="0.2">
      <c r="A2" s="81"/>
      <c r="B2" s="81"/>
      <c r="C2" s="82"/>
      <c r="D2" s="82"/>
      <c r="E2" s="2" t="s">
        <v>73</v>
      </c>
      <c r="F2" s="2">
        <v>1</v>
      </c>
      <c r="G2" s="65"/>
      <c r="H2" s="3"/>
      <c r="I2" s="3"/>
      <c r="J2" s="4"/>
      <c r="K2" s="4"/>
      <c r="L2" s="66"/>
      <c r="M2" s="67"/>
      <c r="N2" s="68"/>
      <c r="O2" s="66"/>
      <c r="Z2" s="45"/>
      <c r="AD2" s="6"/>
      <c r="AI2" s="48"/>
    </row>
    <row r="3" spans="1:59" s="1" customFormat="1" ht="27.75" customHeight="1" x14ac:dyDescent="0.2">
      <c r="A3" s="81"/>
      <c r="B3" s="81"/>
      <c r="C3" s="82"/>
      <c r="D3" s="82"/>
      <c r="E3" s="50" t="s">
        <v>74</v>
      </c>
      <c r="F3" s="50" t="s">
        <v>75</v>
      </c>
      <c r="G3" s="65"/>
      <c r="H3" s="3"/>
      <c r="I3" s="3"/>
      <c r="J3" s="4"/>
      <c r="K3" s="4"/>
      <c r="L3" s="66"/>
      <c r="M3" s="67"/>
      <c r="N3" s="68"/>
      <c r="O3" s="66"/>
      <c r="Z3" s="45"/>
      <c r="AD3" s="6"/>
      <c r="AI3" s="48"/>
    </row>
    <row r="4" spans="1:59" s="1" customFormat="1" ht="27.75" customHeight="1" x14ac:dyDescent="0.2">
      <c r="A4" s="81"/>
      <c r="B4" s="81"/>
      <c r="C4" s="82"/>
      <c r="D4" s="82"/>
      <c r="E4" s="5">
        <v>45700</v>
      </c>
      <c r="F4" s="2" t="s">
        <v>76</v>
      </c>
      <c r="G4" s="65"/>
      <c r="H4" s="3"/>
      <c r="I4" s="3"/>
      <c r="J4" s="4"/>
      <c r="K4" s="4"/>
      <c r="L4" s="66"/>
      <c r="M4" s="67"/>
      <c r="N4" s="68"/>
      <c r="O4" s="66"/>
      <c r="Z4" s="45"/>
      <c r="AD4" s="6"/>
      <c r="AI4" s="48"/>
    </row>
    <row r="5" spans="1:59" s="1" customFormat="1" ht="17.25" customHeight="1" x14ac:dyDescent="0.2">
      <c r="A5" s="6"/>
      <c r="B5" s="69"/>
      <c r="C5" s="69"/>
      <c r="D5" s="69"/>
      <c r="E5" s="69"/>
      <c r="F5" s="69"/>
      <c r="G5" s="3"/>
      <c r="H5" s="3"/>
      <c r="I5" s="3"/>
      <c r="J5" s="4"/>
      <c r="K5" s="4"/>
      <c r="L5" s="66"/>
      <c r="M5" s="67"/>
      <c r="N5" s="68"/>
      <c r="O5" s="66"/>
      <c r="Z5" s="45"/>
      <c r="AD5" s="6"/>
      <c r="AI5" s="48"/>
    </row>
    <row r="6" spans="1:59" s="1" customFormat="1" ht="18.75" customHeight="1" x14ac:dyDescent="0.2">
      <c r="A6" s="96" t="s">
        <v>490</v>
      </c>
      <c r="B6" s="96"/>
      <c r="G6" s="6"/>
      <c r="H6" s="3"/>
      <c r="I6" s="3"/>
      <c r="J6" s="70"/>
      <c r="K6" s="70"/>
      <c r="L6" s="66"/>
      <c r="M6" s="67"/>
      <c r="N6" s="68"/>
      <c r="O6" s="66"/>
      <c r="Z6" s="45"/>
      <c r="AD6" s="6"/>
      <c r="AI6" s="48"/>
    </row>
    <row r="7" spans="1:59" s="7" customFormat="1" ht="15" customHeight="1" x14ac:dyDescent="0.2">
      <c r="G7" s="47"/>
      <c r="M7" s="47"/>
      <c r="Q7" s="8"/>
      <c r="R7" s="8"/>
      <c r="S7" s="8"/>
      <c r="T7" s="8"/>
      <c r="U7" s="8"/>
      <c r="Z7" s="46"/>
      <c r="AD7" s="47"/>
      <c r="AI7" s="49"/>
      <c r="AO7" s="41"/>
      <c r="AP7" s="41"/>
      <c r="AQ7" s="41"/>
    </row>
    <row r="8" spans="1:59" s="7" customFormat="1" ht="15" customHeight="1" x14ac:dyDescent="0.2">
      <c r="A8" s="11"/>
      <c r="B8" s="11"/>
      <c r="C8" s="71" t="s">
        <v>0</v>
      </c>
      <c r="D8" s="72"/>
      <c r="E8" s="72"/>
      <c r="F8" s="72"/>
      <c r="G8" s="73"/>
      <c r="H8" s="72"/>
      <c r="I8" s="72"/>
      <c r="J8" s="72"/>
      <c r="K8" s="72"/>
      <c r="L8" s="72"/>
      <c r="M8" s="73"/>
      <c r="N8" s="72"/>
      <c r="O8" s="72"/>
      <c r="P8" s="74"/>
      <c r="Q8" s="101" t="s">
        <v>2</v>
      </c>
      <c r="R8" s="101" t="s">
        <v>3</v>
      </c>
      <c r="S8" s="103" t="s">
        <v>4</v>
      </c>
      <c r="T8" s="101" t="s">
        <v>5</v>
      </c>
      <c r="U8" s="101" t="s">
        <v>6</v>
      </c>
      <c r="V8" s="105" t="s">
        <v>102</v>
      </c>
      <c r="W8" s="106"/>
      <c r="X8" s="106"/>
      <c r="Y8" s="106"/>
      <c r="Z8" s="106"/>
      <c r="AA8" s="106"/>
      <c r="AB8" s="106"/>
      <c r="AC8" s="107"/>
      <c r="AD8" s="108" t="s">
        <v>35</v>
      </c>
      <c r="AE8" s="105" t="s">
        <v>103</v>
      </c>
      <c r="AF8" s="106"/>
      <c r="AG8" s="106"/>
      <c r="AH8" s="106"/>
      <c r="AI8" s="106"/>
      <c r="AJ8" s="106"/>
      <c r="AK8" s="106"/>
      <c r="AL8" s="107"/>
      <c r="AM8" s="90" t="s">
        <v>107</v>
      </c>
      <c r="AN8" s="91"/>
      <c r="AO8" s="86" t="s">
        <v>109</v>
      </c>
      <c r="AP8" s="87"/>
      <c r="AQ8" s="42"/>
      <c r="AR8" s="97" t="s">
        <v>108</v>
      </c>
      <c r="AS8" s="10" t="s">
        <v>2</v>
      </c>
      <c r="AT8" s="10" t="s">
        <v>3</v>
      </c>
      <c r="AU8" s="10" t="s">
        <v>4</v>
      </c>
      <c r="AV8" s="10" t="s">
        <v>5</v>
      </c>
      <c r="AW8" s="10" t="s">
        <v>6</v>
      </c>
      <c r="AX8" s="99" t="s">
        <v>15</v>
      </c>
      <c r="AY8" s="110" t="s">
        <v>1</v>
      </c>
      <c r="AZ8" s="110"/>
      <c r="BA8" s="110"/>
      <c r="BB8" s="110"/>
      <c r="BC8" s="110"/>
      <c r="BD8" s="110"/>
      <c r="BE8" s="80" t="s">
        <v>514</v>
      </c>
      <c r="BF8" s="80"/>
      <c r="BG8" s="80"/>
    </row>
    <row r="9" spans="1:59" s="7" customFormat="1" ht="33" customHeight="1" x14ac:dyDescent="0.2">
      <c r="A9" s="9" t="s">
        <v>7</v>
      </c>
      <c r="B9" s="9" t="s">
        <v>8</v>
      </c>
      <c r="C9" s="9" t="s">
        <v>9</v>
      </c>
      <c r="D9" s="75" t="s">
        <v>10</v>
      </c>
      <c r="E9" s="9" t="s">
        <v>78</v>
      </c>
      <c r="F9" s="76" t="s">
        <v>26</v>
      </c>
      <c r="G9" s="58" t="s">
        <v>36</v>
      </c>
      <c r="H9" s="10" t="s">
        <v>11</v>
      </c>
      <c r="I9" s="51" t="s">
        <v>77</v>
      </c>
      <c r="J9" s="83" t="s">
        <v>70</v>
      </c>
      <c r="K9" s="84"/>
      <c r="L9" s="85"/>
      <c r="M9" s="94" t="s">
        <v>13</v>
      </c>
      <c r="N9" s="95"/>
      <c r="O9" s="75"/>
      <c r="P9" s="77" t="s">
        <v>38</v>
      </c>
      <c r="Q9" s="102"/>
      <c r="R9" s="102"/>
      <c r="S9" s="104"/>
      <c r="T9" s="102"/>
      <c r="U9" s="102"/>
      <c r="V9" s="44" t="s">
        <v>33</v>
      </c>
      <c r="W9" s="44" t="s">
        <v>14</v>
      </c>
      <c r="X9" s="44" t="s">
        <v>28</v>
      </c>
      <c r="Y9" s="44" t="s">
        <v>29</v>
      </c>
      <c r="Z9" s="44" t="s">
        <v>30</v>
      </c>
      <c r="AA9" s="44" t="s">
        <v>31</v>
      </c>
      <c r="AB9" s="44" t="s">
        <v>27</v>
      </c>
      <c r="AC9" s="44" t="s">
        <v>32</v>
      </c>
      <c r="AD9" s="109"/>
      <c r="AE9" s="44" t="s">
        <v>34</v>
      </c>
      <c r="AF9" s="44" t="s">
        <v>14</v>
      </c>
      <c r="AG9" s="52" t="s">
        <v>28</v>
      </c>
      <c r="AH9" s="44" t="s">
        <v>29</v>
      </c>
      <c r="AI9" s="53" t="s">
        <v>30</v>
      </c>
      <c r="AJ9" s="44" t="s">
        <v>31</v>
      </c>
      <c r="AK9" s="44" t="s">
        <v>27</v>
      </c>
      <c r="AL9" s="44" t="s">
        <v>32</v>
      </c>
      <c r="AM9" s="92"/>
      <c r="AN9" s="93"/>
      <c r="AO9" s="88"/>
      <c r="AP9" s="89"/>
      <c r="AQ9" s="43"/>
      <c r="AR9" s="98"/>
      <c r="AS9" s="78"/>
      <c r="AT9" s="78"/>
      <c r="AU9" s="78"/>
      <c r="AV9" s="78"/>
      <c r="AW9" s="78"/>
      <c r="AX9" s="100"/>
      <c r="AY9" s="79" t="s">
        <v>16</v>
      </c>
      <c r="AZ9" s="79" t="s">
        <v>17</v>
      </c>
      <c r="BA9" s="79" t="s">
        <v>18</v>
      </c>
      <c r="BB9" s="79" t="s">
        <v>19</v>
      </c>
      <c r="BC9" s="79" t="s">
        <v>20</v>
      </c>
      <c r="BD9" s="79" t="s">
        <v>500</v>
      </c>
      <c r="BE9" s="80"/>
      <c r="BF9" s="80"/>
      <c r="BG9" s="80"/>
    </row>
    <row r="10" spans="1:59" s="1" customFormat="1" ht="78" customHeight="1" x14ac:dyDescent="0.2">
      <c r="A10" s="111" t="s">
        <v>82</v>
      </c>
      <c r="B10" s="112" t="s">
        <v>83</v>
      </c>
      <c r="C10" s="113" t="s">
        <v>84</v>
      </c>
      <c r="D10" s="114" t="s">
        <v>85</v>
      </c>
      <c r="E10" s="114" t="s">
        <v>86</v>
      </c>
      <c r="F10" s="114" t="s">
        <v>87</v>
      </c>
      <c r="G10" s="112" t="s">
        <v>79</v>
      </c>
      <c r="H10" s="111" t="s">
        <v>101</v>
      </c>
      <c r="I10" s="111">
        <v>1</v>
      </c>
      <c r="J10" s="52">
        <f t="shared" ref="J10" si="0">IF(I10&lt;3,1,IF(I10&lt;25,2,IF(I10&lt;500,3,IF(I10&lt;5000,4,IF(I10&gt;5000,5,0)))))</f>
        <v>1</v>
      </c>
      <c r="K10" s="53" t="str">
        <f t="shared" ref="K10:K11" si="1">IF(J10=1,"20%",IF(J10=2,40%,IF(J10=3,60%,IF(J10=4,80%,100%))))</f>
        <v>20%</v>
      </c>
      <c r="L10" s="55" t="str">
        <f t="shared" ref="L10:L11" si="2">IF(J10=1,"Muy Baja",IF(J10=2,"Baja",IF(J10=3,"Media",IF(J10=4,"Alta","muy Alta"))))</f>
        <v>Muy Baja</v>
      </c>
      <c r="M10" s="2">
        <v>4</v>
      </c>
      <c r="N10" s="115" t="str">
        <f t="shared" ref="N10:N11" si="3">IF(M10=1,"Leve 20%",IF(M10=2,"Menor 40%",IF(M10=3,"Moderado 60%",IF(M10=4,"Mayor 80%","Catastrofico 100%"))))</f>
        <v>Mayor 80%</v>
      </c>
      <c r="O10" s="116">
        <f t="shared" ref="O10:O45" si="4">IF(M10=2,J10+20,IF(M10=3,J10+30,IF(M10=4,J10+40,IF(M10=5,J10+50,J10+10))))</f>
        <v>41</v>
      </c>
      <c r="P10" s="117" t="str">
        <f t="shared" ref="P10:P44" si="5">IF(M10=1,Q10,IF(M10=2,R10,IF(M10=3,S10,IF(M10=4,T10,U10))))</f>
        <v>ALTA 1:4</v>
      </c>
      <c r="Q10" s="116" t="str">
        <f t="shared" ref="Q10:Q26" si="6">IF(O10=11,"BAJA 1:1",IF(O10=12,"BAJA 2:1",IF(O10=13,"MODERADA 3:1",IF(O10=14,"MODERADA 4:1","ALTA 5:1"))))</f>
        <v>ALTA 5:1</v>
      </c>
      <c r="R10" s="116" t="str">
        <f t="shared" ref="R10:R26" si="7">IF(O10=21,"BAJA 1:2",IF(O10=22,"MODERADA 2:2",IF(O10=23,"MODERADA 3:2",IF($O10=24,"MODERADA 4:2","ALTA 5:2"))))</f>
        <v>ALTA 5:2</v>
      </c>
      <c r="S10" s="116" t="str">
        <f t="shared" ref="S10:S26" si="8">IF(O10=31,"MODERADA 1:3",IF(O10=32,"MODERADA 2:3",IF(O10=33,"MODERADA 3:3",IF(O10=34,"ALTA 4:3","ALTA 5:3"))))</f>
        <v>ALTA 5:3</v>
      </c>
      <c r="T10" s="116" t="str">
        <f t="shared" ref="T10:T26" si="9">IF(O10=41,"ALTA 1:4",IF(O10=42,"ALTA 2:4",IF(O10=43,"ALTA 3:4",IF(O10=44,"ALTA 4:4","ALTA 5:4"))))</f>
        <v>ALTA 1:4</v>
      </c>
      <c r="U10" s="116" t="str">
        <f t="shared" ref="U10:U26" si="10">IF(O10=51,"EXTREMA 1:5",IF(O10=52,"EXTREMA 2:5",IF(O10=53,"EXTREMA 3:5",IF(O10=54,"EXTREMA 4:5","EXTREMA 5:5"))))</f>
        <v>EXTREMA 5:5</v>
      </c>
      <c r="V10" s="118">
        <v>1</v>
      </c>
      <c r="W10" s="119" t="s">
        <v>92</v>
      </c>
      <c r="X10" s="116" t="s">
        <v>39</v>
      </c>
      <c r="Y10" s="116" t="s">
        <v>40</v>
      </c>
      <c r="Z10" s="120">
        <f t="shared" ref="Z10:Z26" si="11">IF(AND(X10="Preventivo",Y10="Manual"),40%,IF(AND(X10="Preventivo",Y10="Automatico"),50%,0))</f>
        <v>0.4</v>
      </c>
      <c r="AA10" s="116" t="s">
        <v>81</v>
      </c>
      <c r="AB10" s="116">
        <v>1</v>
      </c>
      <c r="AC10" s="119" t="s">
        <v>93</v>
      </c>
      <c r="AD10" s="121">
        <f t="shared" ref="AD10:AD11" si="12">K10-(K10*Z10)</f>
        <v>0.12</v>
      </c>
      <c r="AE10" s="118">
        <v>2</v>
      </c>
      <c r="AF10" s="112" t="s">
        <v>94</v>
      </c>
      <c r="AG10" s="112" t="s">
        <v>42</v>
      </c>
      <c r="AH10" s="112" t="s">
        <v>40</v>
      </c>
      <c r="AI10" s="122">
        <f t="shared" ref="AI10:AI15" si="13">IF(AND(AG10="Detectivo",AH10="Manual"),30%,IF(AND(AG10="Detectivo",AH10="Automatico"),40%,0))</f>
        <v>0.3</v>
      </c>
      <c r="AJ10" s="112" t="s">
        <v>81</v>
      </c>
      <c r="AK10" s="112">
        <v>12</v>
      </c>
      <c r="AL10" s="112" t="s">
        <v>81</v>
      </c>
      <c r="AM10" s="56" cm="1">
        <f t="array" ref="AM10">IF(AND(AN10&lt;=20%,AN10&gt;1%),1,IF(AND(AN10&lt;=40%,AN10&gt;20%),2,IF(AND(AN10&lt;=80%,AN10&gt;40%),3,IF(AND(AN10&lt;=100%,AN&gt;80%),4,IF(AN10=100%,5)))))</f>
        <v>1</v>
      </c>
      <c r="AN10" s="53">
        <f t="shared" ref="AN10:AN11" si="14">AD10-(AD10*AI10)</f>
        <v>8.3999999999999991E-2</v>
      </c>
      <c r="AO10" s="55">
        <f t="shared" ref="AO10:AO11" si="15">+M10</f>
        <v>4</v>
      </c>
      <c r="AP10" s="57" t="str">
        <f t="shared" ref="AP10:AP11" si="16">IF(AO10=1,"Leve 20%",IF(AO10=2,"Menor 40%",IF(AO10=3,"Moderado 60%",IF(AO10=4,"Mayor 80%","Catastrofico 100%"))))</f>
        <v>Mayor 80%</v>
      </c>
      <c r="AQ10" s="116">
        <f t="shared" ref="AQ10:AQ45" si="17">IF(AO10=2,AM10+20,IF(AO10=3,AM10+30,IF(AO10=4,AM10+40,IF(AO10=5,AM10+50,AM10+10))))</f>
        <v>41</v>
      </c>
      <c r="AR10" s="117" t="str">
        <f t="shared" ref="AR10:AR45" si="18">IF(AO10=1,AS10,IF(AO10=2,AT10,IF(AO10=3,AU10,IF(AO10=4,AV10,AW10))))</f>
        <v>ALTA 1:4</v>
      </c>
      <c r="AS10" s="116" t="str">
        <f t="shared" ref="AS10:AS16" si="19">IF(AQ10=11,"BAJA 1:1",IF(AQ10=12,"BAJA 2:1",IF(AQ10=13,"MODERADA 3:1",IF(AQ10=14,"MODERADA 4:1","ALTA 5:1"))))</f>
        <v>ALTA 5:1</v>
      </c>
      <c r="AT10" s="116" t="str">
        <f t="shared" ref="AT10:AT16" si="20">IF(AQ10=21,"BAJA 1:2",IF(AQ10=22,"MODERADA 2:2",IF(AQ10=23,"MODERADA 3:2",IF($O10=24,"MODERADA 4:2","ALTA 5:2"))))</f>
        <v>ALTA 5:2</v>
      </c>
      <c r="AU10" s="116" t="str">
        <f t="shared" ref="AU10:AU16" si="21">IF(AQ10=31,"MODERADA 1:3",IF(AQ10=32,"MODERADA 2:3",IF(AQ10=33,"DODERADA 3:3",IF(AQ10=34,"ALTA 4:3","ALTA 5:3"))))</f>
        <v>ALTA 5:3</v>
      </c>
      <c r="AV10" s="116" t="str">
        <f t="shared" ref="AV10:AV16" si="22">IF(AQ10=41,"ALTA 1:4",IF(AQ10=42,"ALTA 2:4",IF(AQ10=43,"ALTA 3:4",IF(AQ10=44,"ALTA 4:4","ALTA 5:4"))))</f>
        <v>ALTA 1:4</v>
      </c>
      <c r="AW10" s="116" t="str">
        <f t="shared" ref="AW10:AW16" si="23">IF(AQ10=51,"EXTREMA 1:5",IF(AQ10=52,"EXTREMA 2:5",IF(AQ10=53,"EXTREMA 3:5",IF(AQ10=54,"EXTREMA 4:5","EXTREMA 5:5"))))</f>
        <v>EXTREMA 5:5</v>
      </c>
      <c r="AX10" s="111" t="s">
        <v>21</v>
      </c>
      <c r="AY10" s="112" t="s">
        <v>98</v>
      </c>
      <c r="AZ10" s="2" t="s">
        <v>99</v>
      </c>
      <c r="BA10" s="123">
        <v>45901</v>
      </c>
      <c r="BB10" s="123">
        <v>46022</v>
      </c>
      <c r="BC10" s="5" t="s">
        <v>100</v>
      </c>
      <c r="BD10" s="124"/>
      <c r="BE10" s="125" t="s">
        <v>491</v>
      </c>
      <c r="BF10" s="125"/>
      <c r="BG10" s="125"/>
    </row>
    <row r="11" spans="1:59" s="1" customFormat="1" ht="71.25" customHeight="1" x14ac:dyDescent="0.2">
      <c r="A11" s="111" t="s">
        <v>82</v>
      </c>
      <c r="B11" s="112" t="s">
        <v>83</v>
      </c>
      <c r="C11" s="113" t="s">
        <v>88</v>
      </c>
      <c r="D11" s="126" t="s">
        <v>89</v>
      </c>
      <c r="E11" s="126" t="s">
        <v>90</v>
      </c>
      <c r="F11" s="114" t="s">
        <v>91</v>
      </c>
      <c r="G11" s="112" t="s">
        <v>79</v>
      </c>
      <c r="H11" s="111" t="s">
        <v>101</v>
      </c>
      <c r="I11" s="111">
        <v>240</v>
      </c>
      <c r="J11" s="52">
        <f>IF(I11&lt;3,1,IF(I11&lt;25,2,IF(I11&lt;500,3,IF(I11&lt;5000,4,IF(I11&gt;5000,5,0)))))</f>
        <v>3</v>
      </c>
      <c r="K11" s="53">
        <f t="shared" si="1"/>
        <v>0.6</v>
      </c>
      <c r="L11" s="55" t="str">
        <f t="shared" si="2"/>
        <v>Media</v>
      </c>
      <c r="M11" s="2">
        <v>2</v>
      </c>
      <c r="N11" s="115" t="str">
        <f t="shared" si="3"/>
        <v>Menor 40%</v>
      </c>
      <c r="O11" s="116">
        <f t="shared" si="4"/>
        <v>23</v>
      </c>
      <c r="P11" s="127" t="str">
        <f t="shared" si="5"/>
        <v>MODERADA 3:2</v>
      </c>
      <c r="Q11" s="116" t="str">
        <f t="shared" si="6"/>
        <v>ALTA 5:1</v>
      </c>
      <c r="R11" s="116" t="str">
        <f t="shared" si="7"/>
        <v>MODERADA 3:2</v>
      </c>
      <c r="S11" s="116" t="str">
        <f t="shared" si="8"/>
        <v>ALTA 5:3</v>
      </c>
      <c r="T11" s="116" t="str">
        <f t="shared" si="9"/>
        <v>ALTA 5:4</v>
      </c>
      <c r="U11" s="116" t="str">
        <f t="shared" si="10"/>
        <v>EXTREMA 5:5</v>
      </c>
      <c r="V11" s="118">
        <v>1</v>
      </c>
      <c r="W11" s="119" t="s">
        <v>95</v>
      </c>
      <c r="X11" s="116" t="s">
        <v>39</v>
      </c>
      <c r="Y11" s="116" t="s">
        <v>40</v>
      </c>
      <c r="Z11" s="120">
        <f t="shared" si="11"/>
        <v>0.4</v>
      </c>
      <c r="AA11" s="116" t="s">
        <v>81</v>
      </c>
      <c r="AB11" s="116">
        <v>240</v>
      </c>
      <c r="AC11" s="116" t="s">
        <v>96</v>
      </c>
      <c r="AD11" s="121">
        <f t="shared" si="12"/>
        <v>0.36</v>
      </c>
      <c r="AE11" s="118">
        <v>2</v>
      </c>
      <c r="AF11" s="2" t="s">
        <v>97</v>
      </c>
      <c r="AG11" s="2" t="s">
        <v>42</v>
      </c>
      <c r="AH11" s="2" t="s">
        <v>40</v>
      </c>
      <c r="AI11" s="122">
        <f t="shared" si="13"/>
        <v>0.3</v>
      </c>
      <c r="AJ11" s="2" t="s">
        <v>81</v>
      </c>
      <c r="AK11" s="2">
        <v>240</v>
      </c>
      <c r="AL11" s="2" t="s">
        <v>81</v>
      </c>
      <c r="AM11" s="56" cm="1">
        <f t="array" ref="AM11">IF(AND(AN11&lt;=20%,AN11&gt;1%),1,IF(AND(AN11&lt;=40%,AN11&gt;20%),2,IF(AND(AN11&lt;=80%,AN11&gt;40%),3,IF(AND(AN11&lt;=100%,AN&gt;80%),4,IF(AN11=100%,5)))))</f>
        <v>2</v>
      </c>
      <c r="AN11" s="53">
        <f t="shared" si="14"/>
        <v>0.252</v>
      </c>
      <c r="AO11" s="55">
        <f t="shared" si="15"/>
        <v>2</v>
      </c>
      <c r="AP11" s="57" t="str">
        <f t="shared" si="16"/>
        <v>Menor 40%</v>
      </c>
      <c r="AQ11" s="116">
        <f t="shared" si="17"/>
        <v>22</v>
      </c>
      <c r="AR11" s="117" t="str">
        <f t="shared" si="18"/>
        <v>MODERADA 2:2</v>
      </c>
      <c r="AS11" s="116" t="str">
        <f t="shared" si="19"/>
        <v>ALTA 5:1</v>
      </c>
      <c r="AT11" s="116" t="str">
        <f t="shared" si="20"/>
        <v>MODERADA 2:2</v>
      </c>
      <c r="AU11" s="116" t="str">
        <f t="shared" si="21"/>
        <v>ALTA 5:3</v>
      </c>
      <c r="AV11" s="116" t="str">
        <f t="shared" si="22"/>
        <v>ALTA 5:4</v>
      </c>
      <c r="AW11" s="116" t="str">
        <f t="shared" si="23"/>
        <v>EXTREMA 5:5</v>
      </c>
      <c r="AX11" s="111" t="s">
        <v>21</v>
      </c>
      <c r="AY11" s="112" t="s">
        <v>104</v>
      </c>
      <c r="AZ11" s="2" t="s">
        <v>105</v>
      </c>
      <c r="BA11" s="123" t="s">
        <v>499</v>
      </c>
      <c r="BB11" s="123">
        <v>46022</v>
      </c>
      <c r="BC11" s="5" t="s">
        <v>106</v>
      </c>
      <c r="BD11" s="124"/>
      <c r="BE11" s="125" t="s">
        <v>492</v>
      </c>
      <c r="BF11" s="125"/>
      <c r="BG11" s="125"/>
    </row>
    <row r="12" spans="1:59" s="1" customFormat="1" ht="80.25" customHeight="1" x14ac:dyDescent="0.2">
      <c r="A12" s="111" t="s">
        <v>110</v>
      </c>
      <c r="B12" s="128" t="s">
        <v>111</v>
      </c>
      <c r="C12" s="113" t="s">
        <v>112</v>
      </c>
      <c r="D12" s="126" t="s">
        <v>113</v>
      </c>
      <c r="E12" s="126" t="s">
        <v>114</v>
      </c>
      <c r="F12" s="126" t="s">
        <v>115</v>
      </c>
      <c r="G12" s="111" t="s">
        <v>79</v>
      </c>
      <c r="H12" s="111" t="s">
        <v>101</v>
      </c>
      <c r="I12" s="111">
        <v>12</v>
      </c>
      <c r="J12" s="129">
        <f t="shared" ref="J12:J22" si="24">IF(I12&lt;3,1,IF(I12&lt;25,2,IF(I12&lt;500,3,IF(I12&lt;5000,4,IF(I12&gt;5000,5,0)))))</f>
        <v>2</v>
      </c>
      <c r="K12" s="130">
        <f t="shared" ref="K12:K15" si="25">IF(J12=1,"20%",IF(J12=2,40%,IF(J12=3,60%,IF(J12=4,80%,100%))))</f>
        <v>0.4</v>
      </c>
      <c r="L12" s="55" t="str">
        <f t="shared" ref="L12:L15" si="26">IF(J12=1,"Muy Baja",IF(J12=2,"Baja",IF(J12=3,"Media",IF(J12=4,"Alta","muy Alta"))))</f>
        <v>Baja</v>
      </c>
      <c r="M12" s="50">
        <v>2</v>
      </c>
      <c r="N12" s="115" t="str">
        <f t="shared" ref="N12:N45" si="27">IF(M12=1,"Leve 20%",IF(M12=2,"Menor 40%",IF(M12=3,"Moderado 60%",IF(M12=4,"Mayor 80%","Catastrofico 100%"))))</f>
        <v>Menor 40%</v>
      </c>
      <c r="O12" s="116">
        <f t="shared" si="4"/>
        <v>22</v>
      </c>
      <c r="P12" s="118" t="str">
        <f t="shared" si="5"/>
        <v>MODERADA 2:2</v>
      </c>
      <c r="Q12" s="116" t="str">
        <f t="shared" si="6"/>
        <v>ALTA 5:1</v>
      </c>
      <c r="R12" s="116" t="str">
        <f t="shared" si="7"/>
        <v>MODERADA 2:2</v>
      </c>
      <c r="S12" s="116" t="str">
        <f t="shared" si="8"/>
        <v>ALTA 5:3</v>
      </c>
      <c r="T12" s="116" t="str">
        <f t="shared" si="9"/>
        <v>ALTA 5:4</v>
      </c>
      <c r="U12" s="116" t="str">
        <f t="shared" si="10"/>
        <v>EXTREMA 5:5</v>
      </c>
      <c r="V12" s="118">
        <v>1</v>
      </c>
      <c r="W12" s="116" t="s">
        <v>116</v>
      </c>
      <c r="X12" s="116" t="s">
        <v>39</v>
      </c>
      <c r="Y12" s="116" t="s">
        <v>40</v>
      </c>
      <c r="Z12" s="120">
        <f t="shared" si="11"/>
        <v>0.4</v>
      </c>
      <c r="AA12" s="116" t="s">
        <v>117</v>
      </c>
      <c r="AB12" s="116" t="s">
        <v>118</v>
      </c>
      <c r="AC12" s="116" t="s">
        <v>117</v>
      </c>
      <c r="AD12" s="121">
        <f t="shared" ref="AD12:AD29" si="28">K12-(K12*Z12)</f>
        <v>0.24</v>
      </c>
      <c r="AE12" s="118">
        <v>2</v>
      </c>
      <c r="AF12" s="2" t="s">
        <v>119</v>
      </c>
      <c r="AG12" s="2" t="s">
        <v>42</v>
      </c>
      <c r="AH12" s="2" t="s">
        <v>40</v>
      </c>
      <c r="AI12" s="122">
        <f t="shared" si="13"/>
        <v>0.3</v>
      </c>
      <c r="AJ12" s="2" t="s">
        <v>81</v>
      </c>
      <c r="AK12" s="2" t="s">
        <v>120</v>
      </c>
      <c r="AL12" s="2" t="s">
        <v>81</v>
      </c>
      <c r="AM12" s="56" cm="1">
        <f t="array" ref="AM12">IF(AND(AN12&lt;=20%,AN12&gt;1%),1,IF(AND(AN12&lt;=40%,AN12&gt;20%),2,IF(AND(AN12&lt;=80%,AN12&gt;40%),3,IF(AND(AN12&lt;=100%,AN&gt;80%),4,IF(AN12=100%,5)))))</f>
        <v>1</v>
      </c>
      <c r="AN12" s="53">
        <f t="shared" ref="AN12:AN22" si="29">AD12-(AD12*AI12)</f>
        <v>0.16799999999999998</v>
      </c>
      <c r="AO12" s="55">
        <f t="shared" ref="AO12:AO29" si="30">+M12</f>
        <v>2</v>
      </c>
      <c r="AP12" s="57" t="str">
        <f t="shared" ref="AP12:AP45" si="31">IF(AO12=1,"Leve 20%",IF(AO12=2,"Menor 40%",IF(AO12=3,"Moderado 60%",IF(AO12=4,"Mayor 80%","Catastrofico 100%"))))</f>
        <v>Menor 40%</v>
      </c>
      <c r="AQ12" s="116">
        <f t="shared" si="17"/>
        <v>21</v>
      </c>
      <c r="AR12" s="117" t="str">
        <f t="shared" si="18"/>
        <v>BAJA 1:2</v>
      </c>
      <c r="AS12" s="116" t="str">
        <f t="shared" si="19"/>
        <v>ALTA 5:1</v>
      </c>
      <c r="AT12" s="116" t="str">
        <f t="shared" si="20"/>
        <v>BAJA 1:2</v>
      </c>
      <c r="AU12" s="116" t="str">
        <f t="shared" si="21"/>
        <v>ALTA 5:3</v>
      </c>
      <c r="AV12" s="116" t="str">
        <f t="shared" si="22"/>
        <v>ALTA 5:4</v>
      </c>
      <c r="AW12" s="116" t="str">
        <f t="shared" si="23"/>
        <v>EXTREMA 5:5</v>
      </c>
      <c r="AX12" s="111" t="s">
        <v>21</v>
      </c>
      <c r="AY12" s="2" t="s">
        <v>122</v>
      </c>
      <c r="AZ12" s="2" t="s">
        <v>123</v>
      </c>
      <c r="BA12" s="123">
        <v>45778</v>
      </c>
      <c r="BB12" s="123">
        <v>45899</v>
      </c>
      <c r="BC12" s="111" t="s">
        <v>124</v>
      </c>
      <c r="BD12" s="124"/>
      <c r="BE12" s="131" t="s">
        <v>121</v>
      </c>
      <c r="BF12" s="132"/>
      <c r="BG12" s="133"/>
    </row>
    <row r="13" spans="1:59" s="1" customFormat="1" ht="101.25" customHeight="1" x14ac:dyDescent="0.2">
      <c r="A13" s="111" t="s">
        <v>125</v>
      </c>
      <c r="B13" s="2" t="s">
        <v>126</v>
      </c>
      <c r="C13" s="113" t="s">
        <v>127</v>
      </c>
      <c r="D13" s="134" t="s">
        <v>128</v>
      </c>
      <c r="E13" s="134" t="s">
        <v>129</v>
      </c>
      <c r="F13" s="134" t="s">
        <v>130</v>
      </c>
      <c r="G13" s="111" t="s">
        <v>79</v>
      </c>
      <c r="H13" s="111" t="s">
        <v>101</v>
      </c>
      <c r="I13" s="111">
        <v>365</v>
      </c>
      <c r="J13" s="135">
        <f t="shared" si="24"/>
        <v>3</v>
      </c>
      <c r="K13" s="136">
        <f t="shared" si="25"/>
        <v>0.6</v>
      </c>
      <c r="L13" s="137" t="str">
        <f t="shared" si="26"/>
        <v>Media</v>
      </c>
      <c r="M13" s="111">
        <v>3</v>
      </c>
      <c r="N13" s="138" t="str">
        <f t="shared" si="27"/>
        <v>Moderado 60%</v>
      </c>
      <c r="O13" s="116">
        <f t="shared" si="4"/>
        <v>33</v>
      </c>
      <c r="P13" s="117" t="str">
        <f t="shared" si="5"/>
        <v>MODERADA 3:3</v>
      </c>
      <c r="Q13" s="116" t="str">
        <f t="shared" si="6"/>
        <v>ALTA 5:1</v>
      </c>
      <c r="R13" s="116" t="str">
        <f t="shared" si="7"/>
        <v>ALTA 5:2</v>
      </c>
      <c r="S13" s="116" t="str">
        <f t="shared" si="8"/>
        <v>MODERADA 3:3</v>
      </c>
      <c r="T13" s="116" t="str">
        <f t="shared" si="9"/>
        <v>ALTA 5:4</v>
      </c>
      <c r="U13" s="116" t="str">
        <f t="shared" si="10"/>
        <v>EXTREMA 5:5</v>
      </c>
      <c r="V13" s="118">
        <v>1</v>
      </c>
      <c r="W13" s="139" t="s">
        <v>131</v>
      </c>
      <c r="X13" s="8" t="s">
        <v>39</v>
      </c>
      <c r="Y13" s="8" t="s">
        <v>40</v>
      </c>
      <c r="Z13" s="140">
        <f t="shared" si="11"/>
        <v>0.4</v>
      </c>
      <c r="AA13" s="139" t="s">
        <v>117</v>
      </c>
      <c r="AB13" s="8" t="s">
        <v>159</v>
      </c>
      <c r="AC13" s="139" t="s">
        <v>132</v>
      </c>
      <c r="AD13" s="121">
        <f t="shared" si="28"/>
        <v>0.36</v>
      </c>
      <c r="AE13" s="118">
        <v>2</v>
      </c>
      <c r="AF13" s="2" t="s">
        <v>133</v>
      </c>
      <c r="AG13" s="2" t="s">
        <v>42</v>
      </c>
      <c r="AH13" s="2" t="s">
        <v>40</v>
      </c>
      <c r="AI13" s="122">
        <f t="shared" si="13"/>
        <v>0.3</v>
      </c>
      <c r="AJ13" s="2" t="s">
        <v>81</v>
      </c>
      <c r="AK13" s="2" t="s">
        <v>120</v>
      </c>
      <c r="AL13" s="2" t="s">
        <v>81</v>
      </c>
      <c r="AM13" s="56" cm="1">
        <f t="array" ref="AM13">IF(AND(AN13&lt;=20%,AN13&gt;1%),1,IF(AND(AN13&lt;=40%,AN13&gt;20%),2,IF(AND(AN13&lt;=80%,AN13&gt;40%),3,IF(AND(AN13&lt;=100%,AN&gt;80%),4,IF(AN13=100%,5)))))</f>
        <v>2</v>
      </c>
      <c r="AN13" s="53">
        <f t="shared" si="29"/>
        <v>0.252</v>
      </c>
      <c r="AO13" s="55">
        <f t="shared" si="30"/>
        <v>3</v>
      </c>
      <c r="AP13" s="57" t="str">
        <f t="shared" si="31"/>
        <v>Moderado 60%</v>
      </c>
      <c r="AQ13" s="116">
        <f t="shared" si="17"/>
        <v>32</v>
      </c>
      <c r="AR13" s="117" t="str">
        <f t="shared" si="18"/>
        <v>MODERADA 2:3</v>
      </c>
      <c r="AS13" s="116" t="str">
        <f t="shared" si="19"/>
        <v>ALTA 5:1</v>
      </c>
      <c r="AT13" s="116" t="str">
        <f t="shared" si="20"/>
        <v>ALTA 5:2</v>
      </c>
      <c r="AU13" s="116" t="str">
        <f t="shared" si="21"/>
        <v>MODERADA 2:3</v>
      </c>
      <c r="AV13" s="116" t="str">
        <f t="shared" si="22"/>
        <v>ALTA 5:4</v>
      </c>
      <c r="AW13" s="116" t="str">
        <f t="shared" si="23"/>
        <v>EXTREMA 5:5</v>
      </c>
      <c r="AX13" s="111" t="s">
        <v>21</v>
      </c>
      <c r="AY13" s="2" t="s">
        <v>135</v>
      </c>
      <c r="AZ13" s="2" t="s">
        <v>136</v>
      </c>
      <c r="BA13" s="123">
        <v>45778</v>
      </c>
      <c r="BB13" s="123">
        <v>45899</v>
      </c>
      <c r="BC13" s="111" t="s">
        <v>137</v>
      </c>
      <c r="BD13" s="124"/>
      <c r="BE13" s="131" t="s">
        <v>134</v>
      </c>
      <c r="BF13" s="132"/>
      <c r="BG13" s="133"/>
    </row>
    <row r="14" spans="1:59" s="1" customFormat="1" ht="90" customHeight="1" x14ac:dyDescent="0.2">
      <c r="A14" s="111" t="s">
        <v>125</v>
      </c>
      <c r="B14" s="2" t="s">
        <v>126</v>
      </c>
      <c r="C14" s="113" t="s">
        <v>138</v>
      </c>
      <c r="D14" s="134" t="s">
        <v>139</v>
      </c>
      <c r="E14" s="134" t="s">
        <v>140</v>
      </c>
      <c r="F14" s="134" t="s">
        <v>141</v>
      </c>
      <c r="G14" s="111" t="s">
        <v>142</v>
      </c>
      <c r="H14" s="111" t="s">
        <v>143</v>
      </c>
      <c r="I14" s="111">
        <v>200</v>
      </c>
      <c r="J14" s="135">
        <f t="shared" si="24"/>
        <v>3</v>
      </c>
      <c r="K14" s="53">
        <f t="shared" si="25"/>
        <v>0.6</v>
      </c>
      <c r="L14" s="55" t="str">
        <f t="shared" si="26"/>
        <v>Media</v>
      </c>
      <c r="M14" s="111">
        <v>1</v>
      </c>
      <c r="N14" s="115" t="str">
        <f t="shared" si="27"/>
        <v>Leve 20%</v>
      </c>
      <c r="O14" s="116">
        <f t="shared" si="4"/>
        <v>13</v>
      </c>
      <c r="P14" s="117" t="str">
        <f t="shared" si="5"/>
        <v>MODERADA 3:1</v>
      </c>
      <c r="Q14" s="116" t="str">
        <f t="shared" si="6"/>
        <v>MODERADA 3:1</v>
      </c>
      <c r="R14" s="116" t="str">
        <f t="shared" si="7"/>
        <v>ALTA 5:2</v>
      </c>
      <c r="S14" s="116" t="str">
        <f t="shared" si="8"/>
        <v>ALTA 5:3</v>
      </c>
      <c r="T14" s="116" t="str">
        <f t="shared" si="9"/>
        <v>ALTA 5:4</v>
      </c>
      <c r="U14" s="116" t="str">
        <f t="shared" si="10"/>
        <v>EXTREMA 5:5</v>
      </c>
      <c r="V14" s="118">
        <v>1</v>
      </c>
      <c r="W14" s="8" t="s">
        <v>144</v>
      </c>
      <c r="X14" s="8" t="s">
        <v>39</v>
      </c>
      <c r="Y14" s="8" t="s">
        <v>40</v>
      </c>
      <c r="Z14" s="141">
        <f t="shared" si="11"/>
        <v>0.4</v>
      </c>
      <c r="AA14" s="8" t="s">
        <v>117</v>
      </c>
      <c r="AB14" s="8" t="s">
        <v>159</v>
      </c>
      <c r="AC14" s="8" t="s">
        <v>117</v>
      </c>
      <c r="AD14" s="121">
        <f t="shared" si="28"/>
        <v>0.36</v>
      </c>
      <c r="AE14" s="118">
        <v>2</v>
      </c>
      <c r="AF14" s="2" t="s">
        <v>145</v>
      </c>
      <c r="AG14" s="2" t="s">
        <v>42</v>
      </c>
      <c r="AH14" s="2" t="s">
        <v>40</v>
      </c>
      <c r="AI14" s="122">
        <f t="shared" si="13"/>
        <v>0.3</v>
      </c>
      <c r="AJ14" s="2" t="s">
        <v>81</v>
      </c>
      <c r="AK14" s="2" t="s">
        <v>146</v>
      </c>
      <c r="AL14" s="2" t="s">
        <v>81</v>
      </c>
      <c r="AM14" s="56" cm="1">
        <f t="array" ref="AM14">IF(AND(AN14&lt;=20%,AN14&gt;1%),1,IF(AND(AN14&lt;=40%,AN14&gt;20%),2,IF(AND(AN14&lt;=80%,AN14&gt;40%),3,IF(AND(AN14&lt;=100%,AN&gt;80%),4,IF(AN14=100%,5)))))</f>
        <v>2</v>
      </c>
      <c r="AN14" s="53">
        <f t="shared" si="29"/>
        <v>0.252</v>
      </c>
      <c r="AO14" s="55">
        <f t="shared" si="30"/>
        <v>1</v>
      </c>
      <c r="AP14" s="57" t="str">
        <f t="shared" si="31"/>
        <v>Leve 20%</v>
      </c>
      <c r="AQ14" s="116">
        <f t="shared" si="17"/>
        <v>12</v>
      </c>
      <c r="AR14" s="117" t="str">
        <f t="shared" si="18"/>
        <v>BAJA 2:1</v>
      </c>
      <c r="AS14" s="116" t="str">
        <f t="shared" si="19"/>
        <v>BAJA 2:1</v>
      </c>
      <c r="AT14" s="116" t="str">
        <f t="shared" si="20"/>
        <v>ALTA 5:2</v>
      </c>
      <c r="AU14" s="116" t="str">
        <f t="shared" si="21"/>
        <v>ALTA 5:3</v>
      </c>
      <c r="AV14" s="116" t="str">
        <f t="shared" si="22"/>
        <v>ALTA 5:4</v>
      </c>
      <c r="AW14" s="116" t="str">
        <f t="shared" si="23"/>
        <v>EXTREMA 5:5</v>
      </c>
      <c r="AX14" s="111" t="s">
        <v>21</v>
      </c>
      <c r="AY14" s="2" t="s">
        <v>148</v>
      </c>
      <c r="AZ14" s="2" t="s">
        <v>149</v>
      </c>
      <c r="BA14" s="123">
        <v>45778</v>
      </c>
      <c r="BB14" s="123">
        <v>45899</v>
      </c>
      <c r="BC14" s="111" t="s">
        <v>150</v>
      </c>
      <c r="BD14" s="124"/>
      <c r="BE14" s="131" t="s">
        <v>147</v>
      </c>
      <c r="BF14" s="132"/>
      <c r="BG14" s="133"/>
    </row>
    <row r="15" spans="1:59" s="1" customFormat="1" ht="97.5" customHeight="1" x14ac:dyDescent="0.2">
      <c r="A15" s="111" t="s">
        <v>110</v>
      </c>
      <c r="B15" s="128" t="s">
        <v>151</v>
      </c>
      <c r="C15" s="111" t="s">
        <v>152</v>
      </c>
      <c r="D15" s="2" t="s">
        <v>153</v>
      </c>
      <c r="E15" s="2" t="s">
        <v>154</v>
      </c>
      <c r="F15" s="2" t="s">
        <v>155</v>
      </c>
      <c r="G15" s="2" t="s">
        <v>156</v>
      </c>
      <c r="H15" s="111" t="s">
        <v>101</v>
      </c>
      <c r="I15" s="111">
        <v>365</v>
      </c>
      <c r="J15" s="135">
        <f t="shared" si="24"/>
        <v>3</v>
      </c>
      <c r="K15" s="53">
        <f t="shared" si="25"/>
        <v>0.6</v>
      </c>
      <c r="L15" s="55" t="str">
        <f t="shared" si="26"/>
        <v>Media</v>
      </c>
      <c r="M15" s="50">
        <v>4</v>
      </c>
      <c r="N15" s="115" t="str">
        <f t="shared" si="27"/>
        <v>Mayor 80%</v>
      </c>
      <c r="O15" s="116">
        <f t="shared" si="4"/>
        <v>43</v>
      </c>
      <c r="P15" s="117" t="str">
        <f t="shared" si="5"/>
        <v>ALTA 3:4</v>
      </c>
      <c r="Q15" s="116" t="str">
        <f t="shared" si="6"/>
        <v>ALTA 5:1</v>
      </c>
      <c r="R15" s="116" t="str">
        <f t="shared" si="7"/>
        <v>ALTA 5:2</v>
      </c>
      <c r="S15" s="116" t="str">
        <f t="shared" si="8"/>
        <v>ALTA 5:3</v>
      </c>
      <c r="T15" s="116" t="str">
        <f t="shared" si="9"/>
        <v>ALTA 3:4</v>
      </c>
      <c r="U15" s="116" t="str">
        <f t="shared" si="10"/>
        <v>EXTREMA 5:5</v>
      </c>
      <c r="V15" s="118">
        <v>1</v>
      </c>
      <c r="W15" s="118" t="s">
        <v>157</v>
      </c>
      <c r="X15" s="118" t="s">
        <v>39</v>
      </c>
      <c r="Y15" s="118" t="s">
        <v>40</v>
      </c>
      <c r="Z15" s="142">
        <f t="shared" si="11"/>
        <v>0.4</v>
      </c>
      <c r="AA15" s="118" t="s">
        <v>158</v>
      </c>
      <c r="AB15" s="118" t="s">
        <v>159</v>
      </c>
      <c r="AC15" s="118" t="s">
        <v>493</v>
      </c>
      <c r="AD15" s="121">
        <f t="shared" si="28"/>
        <v>0.36</v>
      </c>
      <c r="AE15" s="118">
        <v>2</v>
      </c>
      <c r="AF15" s="111" t="s">
        <v>160</v>
      </c>
      <c r="AG15" s="111" t="s">
        <v>42</v>
      </c>
      <c r="AH15" s="111" t="s">
        <v>40</v>
      </c>
      <c r="AI15" s="122">
        <f t="shared" si="13"/>
        <v>0.3</v>
      </c>
      <c r="AJ15" s="111" t="s">
        <v>158</v>
      </c>
      <c r="AK15" s="111" t="s">
        <v>161</v>
      </c>
      <c r="AL15" s="111" t="s">
        <v>567</v>
      </c>
      <c r="AM15" s="56" cm="1">
        <f t="array" ref="AM15">IF(AND(AN15&lt;=20%,AN15&gt;1%),1,IF(AND(AN15&lt;=40%,AN15&gt;20%),2,IF(AND(AN15&lt;=80%,AN15&gt;40%),3,IF(AND(AN15&lt;=100%,AN&gt;80%),4,IF(AN15=100%,5)))))</f>
        <v>2</v>
      </c>
      <c r="AN15" s="53">
        <f t="shared" si="29"/>
        <v>0.252</v>
      </c>
      <c r="AO15" s="55">
        <f t="shared" si="30"/>
        <v>4</v>
      </c>
      <c r="AP15" s="57" t="str">
        <f t="shared" si="31"/>
        <v>Mayor 80%</v>
      </c>
      <c r="AQ15" s="116">
        <f t="shared" si="17"/>
        <v>42</v>
      </c>
      <c r="AR15" s="117" t="str">
        <f t="shared" si="18"/>
        <v>ALTA 2:4</v>
      </c>
      <c r="AS15" s="116" t="str">
        <f t="shared" si="19"/>
        <v>ALTA 5:1</v>
      </c>
      <c r="AT15" s="116" t="str">
        <f t="shared" si="20"/>
        <v>ALTA 5:2</v>
      </c>
      <c r="AU15" s="116" t="str">
        <f t="shared" si="21"/>
        <v>ALTA 5:3</v>
      </c>
      <c r="AV15" s="116" t="str">
        <f t="shared" si="22"/>
        <v>ALTA 2:4</v>
      </c>
      <c r="AW15" s="116" t="str">
        <f t="shared" si="23"/>
        <v>EXTREMA 5:5</v>
      </c>
      <c r="AX15" s="111" t="s">
        <v>21</v>
      </c>
      <c r="AY15" s="111" t="s">
        <v>162</v>
      </c>
      <c r="AZ15" s="2" t="s">
        <v>163</v>
      </c>
      <c r="BA15" s="123">
        <v>45778</v>
      </c>
      <c r="BB15" s="123">
        <v>45899</v>
      </c>
      <c r="BC15" s="111" t="s">
        <v>495</v>
      </c>
      <c r="BD15" s="124"/>
      <c r="BE15" s="131" t="s">
        <v>494</v>
      </c>
      <c r="BF15" s="132"/>
      <c r="BG15" s="133"/>
    </row>
    <row r="16" spans="1:59" s="1" customFormat="1" ht="129.75" customHeight="1" x14ac:dyDescent="0.2">
      <c r="A16" s="111" t="s">
        <v>110</v>
      </c>
      <c r="B16" s="128" t="s">
        <v>151</v>
      </c>
      <c r="C16" s="111" t="s">
        <v>164</v>
      </c>
      <c r="D16" s="2" t="s">
        <v>165</v>
      </c>
      <c r="E16" s="2" t="s">
        <v>166</v>
      </c>
      <c r="F16" s="2" t="s">
        <v>167</v>
      </c>
      <c r="G16" s="2" t="s">
        <v>156</v>
      </c>
      <c r="H16" s="111" t="s">
        <v>101</v>
      </c>
      <c r="I16" s="111">
        <v>365</v>
      </c>
      <c r="J16" s="135">
        <f t="shared" si="24"/>
        <v>3</v>
      </c>
      <c r="K16" s="53">
        <f>IF(J16=1,"20%",IF(J16=2,40%,IF(J16=3,60%,IF(J16=4,80%,100%))))</f>
        <v>0.6</v>
      </c>
      <c r="L16" s="55" t="str">
        <f>IF(J16=1,"Muy Baja",IF(J16=2,"Baja",IF(J16=3,"Media",IF(J16=4,"Alta","muy Alta"))))</f>
        <v>Media</v>
      </c>
      <c r="M16" s="50">
        <v>4</v>
      </c>
      <c r="N16" s="115" t="str">
        <f t="shared" si="27"/>
        <v>Mayor 80%</v>
      </c>
      <c r="O16" s="116">
        <f t="shared" si="4"/>
        <v>43</v>
      </c>
      <c r="P16" s="117" t="str">
        <f t="shared" si="5"/>
        <v>ALTA 3:4</v>
      </c>
      <c r="Q16" s="116" t="str">
        <f t="shared" si="6"/>
        <v>ALTA 5:1</v>
      </c>
      <c r="R16" s="116" t="str">
        <f t="shared" si="7"/>
        <v>ALTA 5:2</v>
      </c>
      <c r="S16" s="116" t="str">
        <f t="shared" si="8"/>
        <v>ALTA 5:3</v>
      </c>
      <c r="T16" s="116" t="str">
        <f t="shared" si="9"/>
        <v>ALTA 3:4</v>
      </c>
      <c r="U16" s="116" t="str">
        <f t="shared" si="10"/>
        <v>EXTREMA 5:5</v>
      </c>
      <c r="V16" s="118">
        <v>1</v>
      </c>
      <c r="W16" s="118" t="s">
        <v>168</v>
      </c>
      <c r="X16" s="118" t="s">
        <v>39</v>
      </c>
      <c r="Y16" s="118" t="s">
        <v>40</v>
      </c>
      <c r="Z16" s="142">
        <f t="shared" si="11"/>
        <v>0.4</v>
      </c>
      <c r="AA16" s="118" t="s">
        <v>81</v>
      </c>
      <c r="AB16" s="118" t="s">
        <v>159</v>
      </c>
      <c r="AC16" s="118" t="s">
        <v>496</v>
      </c>
      <c r="AD16" s="121">
        <f t="shared" si="28"/>
        <v>0.36</v>
      </c>
      <c r="AE16" s="118">
        <v>2</v>
      </c>
      <c r="AF16" s="111" t="s">
        <v>169</v>
      </c>
      <c r="AG16" s="111" t="s">
        <v>42</v>
      </c>
      <c r="AH16" s="111" t="s">
        <v>40</v>
      </c>
      <c r="AI16" s="122">
        <f>IF(AND(AG16="Detectivo",AH16="Manual"),30%,IF(AND(AG16="Detectivo",AH16="Automatico"),40%,0))</f>
        <v>0.3</v>
      </c>
      <c r="AJ16" s="111" t="s">
        <v>170</v>
      </c>
      <c r="AK16" s="111" t="s">
        <v>161</v>
      </c>
      <c r="AL16" s="111" t="s">
        <v>81</v>
      </c>
      <c r="AM16" s="56" cm="1">
        <f t="array" ref="AM16">IF(AND(AN16&lt;=20%,AN16&gt;1%),1,IF(AND(AN16&lt;=40%,AN16&gt;20%),2,IF(AND(AN16&lt;=80%,AN16&gt;40%),3,IF(AND(AN16&lt;=100%,AN&gt;80%),4,IF(AN16=100%,5)))))</f>
        <v>2</v>
      </c>
      <c r="AN16" s="53">
        <f t="shared" si="29"/>
        <v>0.252</v>
      </c>
      <c r="AO16" s="55">
        <f t="shared" si="30"/>
        <v>4</v>
      </c>
      <c r="AP16" s="57" t="str">
        <f t="shared" si="31"/>
        <v>Mayor 80%</v>
      </c>
      <c r="AQ16" s="116">
        <f t="shared" si="17"/>
        <v>42</v>
      </c>
      <c r="AR16" s="117" t="str">
        <f t="shared" si="18"/>
        <v>ALTA 2:4</v>
      </c>
      <c r="AS16" s="116" t="str">
        <f t="shared" si="19"/>
        <v>ALTA 5:1</v>
      </c>
      <c r="AT16" s="116" t="str">
        <f t="shared" si="20"/>
        <v>ALTA 5:2</v>
      </c>
      <c r="AU16" s="116" t="str">
        <f t="shared" si="21"/>
        <v>ALTA 5:3</v>
      </c>
      <c r="AV16" s="116" t="str">
        <f t="shared" si="22"/>
        <v>ALTA 2:4</v>
      </c>
      <c r="AW16" s="116" t="str">
        <f t="shared" si="23"/>
        <v>EXTREMA 5:5</v>
      </c>
      <c r="AX16" s="111" t="s">
        <v>21</v>
      </c>
      <c r="AY16" s="111" t="s">
        <v>171</v>
      </c>
      <c r="AZ16" s="2" t="s">
        <v>172</v>
      </c>
      <c r="BA16" s="123">
        <v>45778</v>
      </c>
      <c r="BB16" s="123">
        <v>45899</v>
      </c>
      <c r="BC16" s="111" t="s">
        <v>498</v>
      </c>
      <c r="BD16" s="124"/>
      <c r="BE16" s="131" t="s">
        <v>497</v>
      </c>
      <c r="BF16" s="132"/>
      <c r="BG16" s="133"/>
    </row>
    <row r="17" spans="1:59" s="1" customFormat="1" ht="80.25" customHeight="1" x14ac:dyDescent="0.2">
      <c r="A17" s="111" t="s">
        <v>173</v>
      </c>
      <c r="B17" s="112" t="s">
        <v>174</v>
      </c>
      <c r="C17" s="113" t="s">
        <v>175</v>
      </c>
      <c r="D17" s="114" t="s">
        <v>176</v>
      </c>
      <c r="E17" s="112" t="s">
        <v>177</v>
      </c>
      <c r="F17" s="114" t="s">
        <v>178</v>
      </c>
      <c r="G17" s="112" t="s">
        <v>179</v>
      </c>
      <c r="H17" s="111" t="s">
        <v>101</v>
      </c>
      <c r="I17" s="111">
        <v>2</v>
      </c>
      <c r="J17" s="135">
        <f t="shared" si="24"/>
        <v>1</v>
      </c>
      <c r="K17" s="53" t="str">
        <f t="shared" ref="K17:K37" si="32">IF(J17=1,"20%",IF(J17=2,40%,IF(J17=3,60%,IF(J17=4,80%,100%))))</f>
        <v>20%</v>
      </c>
      <c r="L17" s="55" t="str">
        <f t="shared" ref="L17" si="33">IF(J17=1,"Muy Baja",IF(J17=2,"Baja",IF(J17=3,"Media",IF(J17=4,"Alta","muy Alta"))))</f>
        <v>Muy Baja</v>
      </c>
      <c r="M17" s="111">
        <v>1</v>
      </c>
      <c r="N17" s="115" t="str">
        <f t="shared" si="27"/>
        <v>Leve 20%</v>
      </c>
      <c r="O17" s="116">
        <f t="shared" si="4"/>
        <v>11</v>
      </c>
      <c r="P17" s="127" t="str">
        <f t="shared" si="5"/>
        <v>BAJA 1:1</v>
      </c>
      <c r="Q17" s="116" t="str">
        <f t="shared" si="6"/>
        <v>BAJA 1:1</v>
      </c>
      <c r="R17" s="116" t="str">
        <f t="shared" si="7"/>
        <v>ALTA 5:2</v>
      </c>
      <c r="S17" s="116" t="str">
        <f t="shared" si="8"/>
        <v>ALTA 5:3</v>
      </c>
      <c r="T17" s="116" t="str">
        <f t="shared" si="9"/>
        <v>ALTA 5:4</v>
      </c>
      <c r="U17" s="116" t="str">
        <f t="shared" si="10"/>
        <v>EXTREMA 5:5</v>
      </c>
      <c r="V17" s="118">
        <v>1</v>
      </c>
      <c r="W17" s="2" t="s">
        <v>180</v>
      </c>
      <c r="X17" s="116" t="s">
        <v>39</v>
      </c>
      <c r="Y17" s="116" t="s">
        <v>40</v>
      </c>
      <c r="Z17" s="120">
        <f t="shared" si="11"/>
        <v>0.4</v>
      </c>
      <c r="AA17" s="116" t="s">
        <v>117</v>
      </c>
      <c r="AB17" s="116" t="s">
        <v>120</v>
      </c>
      <c r="AC17" s="5" t="s">
        <v>181</v>
      </c>
      <c r="AD17" s="121">
        <f t="shared" si="28"/>
        <v>0.12</v>
      </c>
      <c r="AE17" s="118">
        <v>2</v>
      </c>
      <c r="AF17" s="2" t="s">
        <v>182</v>
      </c>
      <c r="AG17" s="2" t="s">
        <v>42</v>
      </c>
      <c r="AH17" s="2" t="s">
        <v>40</v>
      </c>
      <c r="AI17" s="122">
        <f t="shared" ref="AI17:AI26" si="34">IF(AND(AG17="Detectivo",AH17="Manual"),30%,IF(AND(AG17="Detectivo",AH17="Automatico"),40%,0))</f>
        <v>0.3</v>
      </c>
      <c r="AJ17" s="116" t="s">
        <v>183</v>
      </c>
      <c r="AK17" s="116" t="s">
        <v>184</v>
      </c>
      <c r="AL17" s="5" t="s">
        <v>185</v>
      </c>
      <c r="AM17" s="56" cm="1">
        <f t="array" ref="AM17">IF(AND(AN17&lt;=20%,AN17&gt;1%),1,IF(AND(AN17&lt;=40%,AN17&gt;20%),2,IF(AND(AN17&lt;=80%,AN17&gt;40%),3,IF(AND(AN17&lt;=100%,AN&gt;80%),4,IF(AN17=100%,5)))))</f>
        <v>1</v>
      </c>
      <c r="AN17" s="53">
        <f t="shared" si="29"/>
        <v>8.3999999999999991E-2</v>
      </c>
      <c r="AO17" s="55">
        <f t="shared" si="30"/>
        <v>1</v>
      </c>
      <c r="AP17" s="57" t="str">
        <f t="shared" si="31"/>
        <v>Leve 20%</v>
      </c>
      <c r="AQ17" s="116">
        <f t="shared" si="17"/>
        <v>11</v>
      </c>
      <c r="AR17" s="117" t="str">
        <f t="shared" si="18"/>
        <v>BAJA 1:1</v>
      </c>
      <c r="AS17" s="116" t="str">
        <f>IF(AQ17=11,"BAJA 1:1",IF(AQ17=12,"BAJA 2:1",IF(AQ17=13,"MODERADA 3:1",IF(AQ17=14,"MODERADA 4:1","ALTA 5:1"))))</f>
        <v>BAJA 1:1</v>
      </c>
      <c r="AT17" s="116" t="str">
        <f>IF(AQ17=21,"BAJA 1:2",IF(AQ17=22,"MODERADA 2:2",IF(AQ17=23,"MODERADA 3:2",IF($O17=24,"MODERADA 4:2","ALTA 5:2"))))</f>
        <v>ALTA 5:2</v>
      </c>
      <c r="AU17" s="116" t="str">
        <f>IF(AQ17=31,"MODERADA 1:3",IF(AQ17=32,"MODERADA 2:3",IF(AQ17=33,"DODERADA 3:3",IF(AQ17=34,"ALTA 4:3","ALTA 5:3"))))</f>
        <v>ALTA 5:3</v>
      </c>
      <c r="AV17" s="116" t="str">
        <f>IF(AQ17=41,"ALTA 1:4",IF(AQ17=42,"ALTA 2:4",IF(AQ17=43,"ALTA 3:4",IF(AQ17=44,"ALTA 4:4","ALTA 5:4"))))</f>
        <v>ALTA 5:4</v>
      </c>
      <c r="AW17" s="116" t="str">
        <f>IF(AQ17=51,"EXTREMA 1:5",IF(AQ17=52,"EXTREMA 2:5",IF(AQ17=53,"EXTREMA 3:5",IF(AQ17=54,"EXTREMA 4:5","EXTREMA 5:5"))))</f>
        <v>EXTREMA 5:5</v>
      </c>
      <c r="AX17" s="111" t="s">
        <v>186</v>
      </c>
      <c r="AY17" s="2" t="s">
        <v>187</v>
      </c>
      <c r="AZ17" s="2" t="s">
        <v>188</v>
      </c>
      <c r="BA17" s="123">
        <v>45901</v>
      </c>
      <c r="BB17" s="123">
        <v>46022</v>
      </c>
      <c r="BC17" s="143" t="s">
        <v>564</v>
      </c>
      <c r="BD17" s="124"/>
      <c r="BE17" s="144" t="s">
        <v>559</v>
      </c>
      <c r="BF17" s="144" t="s">
        <v>562</v>
      </c>
      <c r="BG17" s="143" t="s">
        <v>564</v>
      </c>
    </row>
    <row r="18" spans="1:59" s="1" customFormat="1" ht="63.75" customHeight="1" x14ac:dyDescent="0.15">
      <c r="A18" s="111" t="s">
        <v>173</v>
      </c>
      <c r="B18" s="112" t="s">
        <v>174</v>
      </c>
      <c r="C18" s="113" t="s">
        <v>189</v>
      </c>
      <c r="D18" s="126" t="s">
        <v>190</v>
      </c>
      <c r="E18" s="2" t="s">
        <v>191</v>
      </c>
      <c r="F18" s="126" t="s">
        <v>192</v>
      </c>
      <c r="G18" s="2" t="s">
        <v>79</v>
      </c>
      <c r="H18" s="111" t="s">
        <v>101</v>
      </c>
      <c r="I18" s="111">
        <v>90</v>
      </c>
      <c r="J18" s="135">
        <f t="shared" si="24"/>
        <v>3</v>
      </c>
      <c r="K18" s="53">
        <f t="shared" si="32"/>
        <v>0.6</v>
      </c>
      <c r="L18" s="55" t="str">
        <f>IF(J18=1,"Muy Baja",IF(J18=2,"Baja",IF(J18=3,"Media",IF(J18=4,"Alta","Muy Alta"))))</f>
        <v>Media</v>
      </c>
      <c r="M18" s="111">
        <v>3</v>
      </c>
      <c r="N18" s="115" t="str">
        <f t="shared" si="27"/>
        <v>Moderado 60%</v>
      </c>
      <c r="O18" s="116">
        <f t="shared" si="4"/>
        <v>33</v>
      </c>
      <c r="P18" s="117" t="str">
        <f t="shared" si="5"/>
        <v>MODERADA 3:3</v>
      </c>
      <c r="Q18" s="116" t="str">
        <f t="shared" si="6"/>
        <v>ALTA 5:1</v>
      </c>
      <c r="R18" s="116" t="str">
        <f t="shared" si="7"/>
        <v>ALTA 5:2</v>
      </c>
      <c r="S18" s="116" t="str">
        <f t="shared" si="8"/>
        <v>MODERADA 3:3</v>
      </c>
      <c r="T18" s="116" t="str">
        <f t="shared" si="9"/>
        <v>ALTA 5:4</v>
      </c>
      <c r="U18" s="116" t="str">
        <f t="shared" si="10"/>
        <v>EXTREMA 5:5</v>
      </c>
      <c r="V18" s="118">
        <v>1</v>
      </c>
      <c r="W18" s="2" t="s">
        <v>193</v>
      </c>
      <c r="X18" s="116" t="s">
        <v>39</v>
      </c>
      <c r="Y18" s="116" t="s">
        <v>40</v>
      </c>
      <c r="Z18" s="120">
        <f t="shared" si="11"/>
        <v>0.4</v>
      </c>
      <c r="AA18" s="116" t="s">
        <v>183</v>
      </c>
      <c r="AB18" s="116" t="s">
        <v>120</v>
      </c>
      <c r="AC18" s="5" t="s">
        <v>194</v>
      </c>
      <c r="AD18" s="121">
        <f t="shared" si="28"/>
        <v>0.36</v>
      </c>
      <c r="AE18" s="118">
        <v>2</v>
      </c>
      <c r="AF18" s="2" t="s">
        <v>195</v>
      </c>
      <c r="AG18" s="2" t="s">
        <v>42</v>
      </c>
      <c r="AH18" s="2" t="s">
        <v>40</v>
      </c>
      <c r="AI18" s="122">
        <f t="shared" si="34"/>
        <v>0.3</v>
      </c>
      <c r="AJ18" s="116" t="s">
        <v>196</v>
      </c>
      <c r="AK18" s="116" t="s">
        <v>120</v>
      </c>
      <c r="AL18" s="5" t="s">
        <v>197</v>
      </c>
      <c r="AM18" s="56" cm="1">
        <f t="array" ref="AM18">IF(AND(AN18&lt;=20%,AN18&gt;1%),1,IF(AND(AN18&lt;=40%,AN18&gt;20%),2,IF(AND(AN18&lt;=80%,AN18&gt;40%),3,IF(AND(AN18&lt;=100%,AN&gt;80%),4,IF(AN18=100%,5)))))</f>
        <v>2</v>
      </c>
      <c r="AN18" s="53">
        <f t="shared" si="29"/>
        <v>0.252</v>
      </c>
      <c r="AO18" s="55">
        <f t="shared" si="30"/>
        <v>3</v>
      </c>
      <c r="AP18" s="57" t="str">
        <f t="shared" si="31"/>
        <v>Moderado 60%</v>
      </c>
      <c r="AQ18" s="116">
        <f t="shared" si="17"/>
        <v>32</v>
      </c>
      <c r="AR18" s="117" t="str">
        <f t="shared" si="18"/>
        <v>MODERADA 2:3</v>
      </c>
      <c r="AS18" s="116" t="str">
        <f t="shared" ref="AS18:AS26" si="35">IF(AQ18=11,"BAJA 1:1",IF(AQ18=12,"BAJA 2:1",IF(AQ18=13,"MODERADA 3:1",IF(AQ18=14,"MODERADA 4:1","ALTA 5:1"))))</f>
        <v>ALTA 5:1</v>
      </c>
      <c r="AT18" s="116" t="str">
        <f t="shared" ref="AT18:AT26" si="36">IF(AQ18=21,"BAJA 1:2",IF(AQ18=22,"MODERADA 2:2",IF(AQ18=23,"MODERADA 3:2",IF($O18=24,"MODERADA 4:2","ALTA 5:2"))))</f>
        <v>ALTA 5:2</v>
      </c>
      <c r="AU18" s="116" t="str">
        <f>IF(AQ18=31,"MODERADA 1:3",IF(AQ18=32,"MODERADA 2:3",IF(AQ18=33,"MODERADA 3:3",IF(AQ18=34,"ALTA 4:3","ALTA 5:3"))))</f>
        <v>MODERADA 2:3</v>
      </c>
      <c r="AV18" s="116" t="str">
        <f t="shared" ref="AV18:AV26" si="37">IF(AQ18=41,"ALTA 1:4",IF(AQ18=42,"ALTA 2:4",IF(AQ18=43,"ALTA 3:4",IF(AQ18=44,"ALTA 4:4","ALTA 5:4"))))</f>
        <v>ALTA 5:4</v>
      </c>
      <c r="AW18" s="116" t="str">
        <f t="shared" ref="AW18:AW26" si="38">IF(AQ18=51,"EXTREMA 1:5",IF(AQ18=52,"EXTREMA 2:5",IF(AQ18=53,"EXTREMA 3:5",IF(AQ18=54,"EXTREMA 4:5","EXTREMA 5:5"))))</f>
        <v>EXTREMA 5:5</v>
      </c>
      <c r="AX18" s="111" t="s">
        <v>21</v>
      </c>
      <c r="AY18" s="145" t="s">
        <v>198</v>
      </c>
      <c r="AZ18" s="2" t="s">
        <v>199</v>
      </c>
      <c r="BA18" s="123">
        <v>45901</v>
      </c>
      <c r="BB18" s="123">
        <v>46022</v>
      </c>
      <c r="BC18" s="143" t="s">
        <v>565</v>
      </c>
      <c r="BD18" s="124"/>
      <c r="BE18" s="146" t="s">
        <v>560</v>
      </c>
      <c r="BF18" s="144" t="s">
        <v>197</v>
      </c>
      <c r="BG18" s="143" t="s">
        <v>565</v>
      </c>
    </row>
    <row r="19" spans="1:59" s="1" customFormat="1" ht="72" customHeight="1" x14ac:dyDescent="0.2">
      <c r="A19" s="147" t="s">
        <v>173</v>
      </c>
      <c r="B19" s="112" t="s">
        <v>174</v>
      </c>
      <c r="C19" s="113" t="s">
        <v>200</v>
      </c>
      <c r="D19" s="2" t="s">
        <v>201</v>
      </c>
      <c r="E19" s="2" t="s">
        <v>202</v>
      </c>
      <c r="F19" s="126" t="s">
        <v>203</v>
      </c>
      <c r="G19" s="2" t="s">
        <v>179</v>
      </c>
      <c r="H19" s="111" t="s">
        <v>143</v>
      </c>
      <c r="I19" s="111">
        <v>90</v>
      </c>
      <c r="J19" s="135">
        <f t="shared" si="24"/>
        <v>3</v>
      </c>
      <c r="K19" s="53">
        <f t="shared" si="32"/>
        <v>0.6</v>
      </c>
      <c r="L19" s="55" t="str">
        <f t="shared" ref="L19:L32" si="39">IF(J19=1,"Muy Baja",IF(J19=2,"Baja",IF(J19=3,"Media",IF(J19=4,"Alta","muy Alta"))))</f>
        <v>Media</v>
      </c>
      <c r="M19" s="111">
        <v>5</v>
      </c>
      <c r="N19" s="115" t="str">
        <f t="shared" si="27"/>
        <v>Catastrofico 100%</v>
      </c>
      <c r="O19" s="116">
        <f t="shared" si="4"/>
        <v>53</v>
      </c>
      <c r="P19" s="117" t="str">
        <f t="shared" si="5"/>
        <v>EXTREMA 3:5</v>
      </c>
      <c r="Q19" s="116" t="str">
        <f t="shared" si="6"/>
        <v>ALTA 5:1</v>
      </c>
      <c r="R19" s="116" t="str">
        <f t="shared" si="7"/>
        <v>ALTA 5:2</v>
      </c>
      <c r="S19" s="116" t="str">
        <f t="shared" si="8"/>
        <v>ALTA 5:3</v>
      </c>
      <c r="T19" s="116" t="str">
        <f t="shared" si="9"/>
        <v>ALTA 5:4</v>
      </c>
      <c r="U19" s="116" t="str">
        <f t="shared" si="10"/>
        <v>EXTREMA 3:5</v>
      </c>
      <c r="V19" s="118">
        <v>1</v>
      </c>
      <c r="W19" s="116" t="s">
        <v>204</v>
      </c>
      <c r="X19" s="116" t="s">
        <v>39</v>
      </c>
      <c r="Y19" s="116" t="s">
        <v>40</v>
      </c>
      <c r="Z19" s="120">
        <f t="shared" si="11"/>
        <v>0.4</v>
      </c>
      <c r="AA19" s="116" t="s">
        <v>183</v>
      </c>
      <c r="AB19" s="116" t="s">
        <v>120</v>
      </c>
      <c r="AC19" s="5" t="s">
        <v>205</v>
      </c>
      <c r="AD19" s="121">
        <f t="shared" si="28"/>
        <v>0.36</v>
      </c>
      <c r="AE19" s="118">
        <v>2</v>
      </c>
      <c r="AF19" s="116" t="s">
        <v>206</v>
      </c>
      <c r="AG19" s="118" t="s">
        <v>42</v>
      </c>
      <c r="AH19" s="118" t="s">
        <v>40</v>
      </c>
      <c r="AI19" s="142">
        <f t="shared" si="34"/>
        <v>0.3</v>
      </c>
      <c r="AJ19" s="116" t="s">
        <v>196</v>
      </c>
      <c r="AK19" s="116" t="s">
        <v>120</v>
      </c>
      <c r="AL19" s="5" t="s">
        <v>207</v>
      </c>
      <c r="AM19" s="56" cm="1">
        <f t="array" ref="AM19">IF(AND(AN19&lt;=20%,AN19&gt;1%),1,IF(AND(AN19&lt;=40%,AN19&gt;20%),2,IF(AND(AN19&lt;=80%,AN19&gt;40%),3,IF(AND(AN19&lt;=100%,AN&gt;80%),4,IF(AN19=100%,5)))))</f>
        <v>2</v>
      </c>
      <c r="AN19" s="53">
        <f t="shared" si="29"/>
        <v>0.252</v>
      </c>
      <c r="AO19" s="55">
        <f t="shared" si="30"/>
        <v>5</v>
      </c>
      <c r="AP19" s="57" t="str">
        <f t="shared" si="31"/>
        <v>Catastrofico 100%</v>
      </c>
      <c r="AQ19" s="116">
        <f t="shared" si="17"/>
        <v>52</v>
      </c>
      <c r="AR19" s="117" t="str">
        <f t="shared" si="18"/>
        <v>EXTREMA 2:5</v>
      </c>
      <c r="AS19" s="116" t="str">
        <f t="shared" si="35"/>
        <v>ALTA 5:1</v>
      </c>
      <c r="AT19" s="116" t="str">
        <f t="shared" si="36"/>
        <v>ALTA 5:2</v>
      </c>
      <c r="AU19" s="116" t="str">
        <f t="shared" ref="AU19:AU26" si="40">IF(AQ19=31,"MODERADA 1:3",IF(AQ19=32,"MODERADA 2:3",IF(AQ19=33,"DODERADA 3:3",IF(AQ19=34,"ALTA 4:3","ALTA 5:3"))))</f>
        <v>ALTA 5:3</v>
      </c>
      <c r="AV19" s="116" t="str">
        <f t="shared" si="37"/>
        <v>ALTA 5:4</v>
      </c>
      <c r="AW19" s="116" t="str">
        <f t="shared" si="38"/>
        <v>EXTREMA 2:5</v>
      </c>
      <c r="AX19" s="111" t="s">
        <v>21</v>
      </c>
      <c r="AY19" s="2" t="s">
        <v>208</v>
      </c>
      <c r="AZ19" s="2" t="s">
        <v>199</v>
      </c>
      <c r="BA19" s="123">
        <v>45901</v>
      </c>
      <c r="BB19" s="123">
        <v>46022</v>
      </c>
      <c r="BC19" s="143" t="s">
        <v>566</v>
      </c>
      <c r="BD19" s="124"/>
      <c r="BE19" s="146" t="s">
        <v>561</v>
      </c>
      <c r="BF19" s="5" t="s">
        <v>563</v>
      </c>
      <c r="BG19" s="143" t="s">
        <v>566</v>
      </c>
    </row>
    <row r="20" spans="1:59" s="1" customFormat="1" ht="70" x14ac:dyDescent="0.2">
      <c r="A20" s="111" t="s">
        <v>209</v>
      </c>
      <c r="B20" s="111" t="s">
        <v>210</v>
      </c>
      <c r="C20" s="113" t="s">
        <v>211</v>
      </c>
      <c r="D20" s="148" t="s">
        <v>212</v>
      </c>
      <c r="E20" s="2" t="s">
        <v>213</v>
      </c>
      <c r="F20" s="148" t="s">
        <v>214</v>
      </c>
      <c r="G20" s="111" t="s">
        <v>215</v>
      </c>
      <c r="H20" s="111" t="s">
        <v>101</v>
      </c>
      <c r="I20" s="111">
        <v>4</v>
      </c>
      <c r="J20" s="135">
        <f t="shared" si="24"/>
        <v>2</v>
      </c>
      <c r="K20" s="53">
        <f t="shared" si="32"/>
        <v>0.4</v>
      </c>
      <c r="L20" s="55" t="str">
        <f t="shared" si="39"/>
        <v>Baja</v>
      </c>
      <c r="M20" s="111">
        <v>3</v>
      </c>
      <c r="N20" s="115" t="str">
        <f t="shared" si="27"/>
        <v>Moderado 60%</v>
      </c>
      <c r="O20" s="116">
        <f t="shared" si="4"/>
        <v>32</v>
      </c>
      <c r="P20" s="117" t="str">
        <f t="shared" si="5"/>
        <v>MODERADA 2:3</v>
      </c>
      <c r="Q20" s="116" t="str">
        <f t="shared" si="6"/>
        <v>ALTA 5:1</v>
      </c>
      <c r="R20" s="116" t="str">
        <f t="shared" si="7"/>
        <v>ALTA 5:2</v>
      </c>
      <c r="S20" s="116" t="str">
        <f t="shared" si="8"/>
        <v>MODERADA 2:3</v>
      </c>
      <c r="T20" s="116" t="str">
        <f t="shared" si="9"/>
        <v>ALTA 5:4</v>
      </c>
      <c r="U20" s="116" t="str">
        <f t="shared" si="10"/>
        <v>EXTREMA 5:5</v>
      </c>
      <c r="V20" s="118">
        <v>1</v>
      </c>
      <c r="W20" s="2" t="s">
        <v>216</v>
      </c>
      <c r="X20" s="116" t="s">
        <v>39</v>
      </c>
      <c r="Y20" s="116" t="s">
        <v>40</v>
      </c>
      <c r="Z20" s="120">
        <f t="shared" si="11"/>
        <v>0.4</v>
      </c>
      <c r="AA20" s="116" t="s">
        <v>217</v>
      </c>
      <c r="AB20" s="116" t="s">
        <v>120</v>
      </c>
      <c r="AC20" s="111" t="s">
        <v>218</v>
      </c>
      <c r="AD20" s="121">
        <f t="shared" si="28"/>
        <v>0.24</v>
      </c>
      <c r="AE20" s="118">
        <v>2</v>
      </c>
      <c r="AF20" s="2" t="s">
        <v>219</v>
      </c>
      <c r="AG20" s="118" t="s">
        <v>42</v>
      </c>
      <c r="AH20" s="2" t="s">
        <v>40</v>
      </c>
      <c r="AI20" s="122">
        <f t="shared" si="34"/>
        <v>0.3</v>
      </c>
      <c r="AJ20" s="116" t="s">
        <v>217</v>
      </c>
      <c r="AK20" s="2">
        <v>60</v>
      </c>
      <c r="AL20" s="111" t="s">
        <v>220</v>
      </c>
      <c r="AM20" s="56" cm="1">
        <f t="array" ref="AM20">IF(AND(AN20&lt;=20%,AN20&gt;1%),1,IF(AND(AN20&lt;=40%,AN20&gt;20%),2,IF(AND(AN20&lt;=80%,AN20&gt;40%),3,IF(AND(AN20&lt;=100%,AN&gt;80%),4,IF(AN20=100%,5)))))</f>
        <v>1</v>
      </c>
      <c r="AN20" s="53">
        <f t="shared" si="29"/>
        <v>0.16799999999999998</v>
      </c>
      <c r="AO20" s="55">
        <f t="shared" si="30"/>
        <v>3</v>
      </c>
      <c r="AP20" s="57" t="str">
        <f t="shared" si="31"/>
        <v>Moderado 60%</v>
      </c>
      <c r="AQ20" s="116">
        <f t="shared" si="17"/>
        <v>31</v>
      </c>
      <c r="AR20" s="117" t="str">
        <f t="shared" si="18"/>
        <v>MODERADA 1:3</v>
      </c>
      <c r="AS20" s="116" t="str">
        <f t="shared" si="35"/>
        <v>ALTA 5:1</v>
      </c>
      <c r="AT20" s="116" t="str">
        <f t="shared" si="36"/>
        <v>ALTA 5:2</v>
      </c>
      <c r="AU20" s="116" t="str">
        <f t="shared" si="40"/>
        <v>MODERADA 1:3</v>
      </c>
      <c r="AV20" s="116" t="str">
        <f t="shared" si="37"/>
        <v>ALTA 5:4</v>
      </c>
      <c r="AW20" s="116" t="str">
        <f t="shared" si="38"/>
        <v>EXTREMA 5:5</v>
      </c>
      <c r="AX20" s="111" t="s">
        <v>21</v>
      </c>
      <c r="AY20" s="111" t="s">
        <v>221</v>
      </c>
      <c r="AZ20" s="111" t="s">
        <v>222</v>
      </c>
      <c r="BA20" s="123">
        <v>45901</v>
      </c>
      <c r="BB20" s="123">
        <v>46022</v>
      </c>
      <c r="BC20" s="143" t="s">
        <v>223</v>
      </c>
      <c r="BD20" s="124"/>
      <c r="BE20" s="143" t="s">
        <v>553</v>
      </c>
      <c r="BF20" s="143" t="s">
        <v>556</v>
      </c>
      <c r="BG20" s="143" t="s">
        <v>223</v>
      </c>
    </row>
    <row r="21" spans="1:59" s="1" customFormat="1" ht="78" customHeight="1" x14ac:dyDescent="0.2">
      <c r="A21" s="111" t="s">
        <v>209</v>
      </c>
      <c r="B21" s="111" t="s">
        <v>210</v>
      </c>
      <c r="C21" s="113" t="s">
        <v>224</v>
      </c>
      <c r="D21" s="126" t="s">
        <v>225</v>
      </c>
      <c r="E21" s="2" t="s">
        <v>226</v>
      </c>
      <c r="F21" s="126" t="s">
        <v>227</v>
      </c>
      <c r="G21" s="111" t="s">
        <v>215</v>
      </c>
      <c r="H21" s="111" t="s">
        <v>101</v>
      </c>
      <c r="I21" s="111">
        <v>1300</v>
      </c>
      <c r="J21" s="135">
        <f t="shared" si="24"/>
        <v>4</v>
      </c>
      <c r="K21" s="53">
        <f t="shared" si="32"/>
        <v>0.8</v>
      </c>
      <c r="L21" s="55" t="str">
        <f t="shared" si="39"/>
        <v>Alta</v>
      </c>
      <c r="M21" s="111">
        <v>2</v>
      </c>
      <c r="N21" s="115" t="str">
        <f t="shared" si="27"/>
        <v>Menor 40%</v>
      </c>
      <c r="O21" s="116">
        <f t="shared" si="4"/>
        <v>24</v>
      </c>
      <c r="P21" s="117" t="str">
        <f t="shared" si="5"/>
        <v>MODERADA 4:2</v>
      </c>
      <c r="Q21" s="116" t="str">
        <f t="shared" si="6"/>
        <v>ALTA 5:1</v>
      </c>
      <c r="R21" s="116" t="str">
        <f t="shared" si="7"/>
        <v>MODERADA 4:2</v>
      </c>
      <c r="S21" s="116" t="str">
        <f t="shared" si="8"/>
        <v>ALTA 5:3</v>
      </c>
      <c r="T21" s="116" t="str">
        <f t="shared" si="9"/>
        <v>ALTA 5:4</v>
      </c>
      <c r="U21" s="116" t="str">
        <f t="shared" si="10"/>
        <v>EXTREMA 5:5</v>
      </c>
      <c r="V21" s="118">
        <v>1</v>
      </c>
      <c r="W21" s="2" t="s">
        <v>228</v>
      </c>
      <c r="X21" s="116" t="s">
        <v>39</v>
      </c>
      <c r="Y21" s="116" t="s">
        <v>40</v>
      </c>
      <c r="Z21" s="120">
        <f t="shared" si="11"/>
        <v>0.4</v>
      </c>
      <c r="AA21" s="116" t="s">
        <v>183</v>
      </c>
      <c r="AB21" s="116" t="s">
        <v>120</v>
      </c>
      <c r="AC21" s="5" t="s">
        <v>229</v>
      </c>
      <c r="AD21" s="121">
        <f t="shared" si="28"/>
        <v>0.48</v>
      </c>
      <c r="AE21" s="118">
        <v>2</v>
      </c>
      <c r="AF21" s="2" t="s">
        <v>230</v>
      </c>
      <c r="AG21" s="2" t="s">
        <v>42</v>
      </c>
      <c r="AH21" s="2" t="s">
        <v>40</v>
      </c>
      <c r="AI21" s="122">
        <f t="shared" si="34"/>
        <v>0.3</v>
      </c>
      <c r="AJ21" s="116" t="s">
        <v>183</v>
      </c>
      <c r="AK21" s="116" t="s">
        <v>120</v>
      </c>
      <c r="AL21" s="5" t="s">
        <v>231</v>
      </c>
      <c r="AM21" s="56" cm="1">
        <f t="array" ref="AM21">IF(AND(AN21&lt;=20%,AN21&gt;1%),1,IF(AND(AN21&lt;=40%,AN21&gt;20%),2,IF(AND(AN21&lt;=80%,AN21&gt;40%),3,IF(AND(AN21&lt;=100%,AN&gt;80%),4,IF(AN21=100%,5)))))</f>
        <v>2</v>
      </c>
      <c r="AN21" s="53">
        <f t="shared" si="29"/>
        <v>0.33599999999999997</v>
      </c>
      <c r="AO21" s="55">
        <f t="shared" si="30"/>
        <v>2</v>
      </c>
      <c r="AP21" s="57" t="str">
        <f t="shared" si="31"/>
        <v>Menor 40%</v>
      </c>
      <c r="AQ21" s="116">
        <f t="shared" si="17"/>
        <v>22</v>
      </c>
      <c r="AR21" s="117" t="str">
        <f t="shared" si="18"/>
        <v>MODERADA 2:2</v>
      </c>
      <c r="AS21" s="116" t="str">
        <f t="shared" si="35"/>
        <v>ALTA 5:1</v>
      </c>
      <c r="AT21" s="116" t="str">
        <f t="shared" si="36"/>
        <v>MODERADA 2:2</v>
      </c>
      <c r="AU21" s="116" t="str">
        <f t="shared" si="40"/>
        <v>ALTA 5:3</v>
      </c>
      <c r="AV21" s="116" t="str">
        <f t="shared" si="37"/>
        <v>ALTA 5:4</v>
      </c>
      <c r="AW21" s="116" t="str">
        <f t="shared" si="38"/>
        <v>EXTREMA 5:5</v>
      </c>
      <c r="AX21" s="111" t="s">
        <v>21</v>
      </c>
      <c r="AY21" s="111" t="s">
        <v>232</v>
      </c>
      <c r="AZ21" s="111" t="s">
        <v>233</v>
      </c>
      <c r="BA21" s="123">
        <v>45901</v>
      </c>
      <c r="BB21" s="123">
        <v>46022</v>
      </c>
      <c r="BC21" s="149" t="s">
        <v>552</v>
      </c>
      <c r="BD21" s="124"/>
      <c r="BE21" s="144" t="s">
        <v>554</v>
      </c>
      <c r="BF21" s="144" t="s">
        <v>557</v>
      </c>
      <c r="BG21" s="149" t="s">
        <v>552</v>
      </c>
    </row>
    <row r="22" spans="1:59" s="1" customFormat="1" ht="80" x14ac:dyDescent="0.2">
      <c r="A22" s="111" t="s">
        <v>209</v>
      </c>
      <c r="B22" s="112" t="s">
        <v>174</v>
      </c>
      <c r="C22" s="113" t="s">
        <v>234</v>
      </c>
      <c r="D22" s="150" t="s">
        <v>235</v>
      </c>
      <c r="E22" s="2" t="s">
        <v>236</v>
      </c>
      <c r="F22" s="148" t="s">
        <v>237</v>
      </c>
      <c r="G22" s="111" t="s">
        <v>79</v>
      </c>
      <c r="H22" s="111" t="s">
        <v>101</v>
      </c>
      <c r="I22" s="111">
        <v>365</v>
      </c>
      <c r="J22" s="135">
        <f t="shared" si="24"/>
        <v>3</v>
      </c>
      <c r="K22" s="53">
        <f t="shared" si="32"/>
        <v>0.6</v>
      </c>
      <c r="L22" s="55" t="str">
        <f t="shared" si="39"/>
        <v>Media</v>
      </c>
      <c r="M22" s="111">
        <v>2</v>
      </c>
      <c r="N22" s="115" t="str">
        <f t="shared" si="27"/>
        <v>Menor 40%</v>
      </c>
      <c r="O22" s="116">
        <f t="shared" si="4"/>
        <v>23</v>
      </c>
      <c r="P22" s="117" t="str">
        <f t="shared" si="5"/>
        <v>MODERADA 3:2</v>
      </c>
      <c r="Q22" s="116" t="str">
        <f t="shared" si="6"/>
        <v>ALTA 5:1</v>
      </c>
      <c r="R22" s="116" t="str">
        <f t="shared" si="7"/>
        <v>MODERADA 3:2</v>
      </c>
      <c r="S22" s="116" t="str">
        <f t="shared" si="8"/>
        <v>ALTA 5:3</v>
      </c>
      <c r="T22" s="116" t="str">
        <f t="shared" si="9"/>
        <v>ALTA 5:4</v>
      </c>
      <c r="U22" s="116" t="str">
        <f t="shared" si="10"/>
        <v>EXTREMA 5:5</v>
      </c>
      <c r="V22" s="118">
        <v>1</v>
      </c>
      <c r="W22" s="2" t="s">
        <v>238</v>
      </c>
      <c r="X22" s="116" t="s">
        <v>39</v>
      </c>
      <c r="Y22" s="116" t="s">
        <v>40</v>
      </c>
      <c r="Z22" s="120">
        <f t="shared" si="11"/>
        <v>0.4</v>
      </c>
      <c r="AA22" s="116" t="s">
        <v>183</v>
      </c>
      <c r="AB22" s="116" t="s">
        <v>120</v>
      </c>
      <c r="AC22" s="111" t="s">
        <v>218</v>
      </c>
      <c r="AD22" s="121">
        <f t="shared" si="28"/>
        <v>0.36</v>
      </c>
      <c r="AE22" s="111">
        <v>2</v>
      </c>
      <c r="AF22" s="2" t="s">
        <v>239</v>
      </c>
      <c r="AG22" s="118" t="s">
        <v>42</v>
      </c>
      <c r="AH22" s="118" t="s">
        <v>40</v>
      </c>
      <c r="AI22" s="142">
        <f t="shared" si="34"/>
        <v>0.3</v>
      </c>
      <c r="AJ22" s="116" t="s">
        <v>196</v>
      </c>
      <c r="AK22" s="116" t="s">
        <v>120</v>
      </c>
      <c r="AL22" s="111" t="s">
        <v>240</v>
      </c>
      <c r="AM22" s="56" cm="1">
        <f t="array" ref="AM22">IF(AND(AN22&lt;=20%,AN22&gt;1%),1,IF(AND(AN22&lt;=40%,AN22&gt;20%),2,IF(AND(AN22&lt;=80%,AN22&gt;40%),3,IF(AND(AN22&lt;=100%,AN&gt;80%),4,IF(AN22=100%,5)))))</f>
        <v>2</v>
      </c>
      <c r="AN22" s="53">
        <f t="shared" si="29"/>
        <v>0.252</v>
      </c>
      <c r="AO22" s="55">
        <f t="shared" si="30"/>
        <v>2</v>
      </c>
      <c r="AP22" s="57" t="str">
        <f t="shared" si="31"/>
        <v>Menor 40%</v>
      </c>
      <c r="AQ22" s="116">
        <f t="shared" si="17"/>
        <v>22</v>
      </c>
      <c r="AR22" s="117" t="str">
        <f t="shared" si="18"/>
        <v>MODERADA 2:2</v>
      </c>
      <c r="AS22" s="116" t="str">
        <f t="shared" si="35"/>
        <v>ALTA 5:1</v>
      </c>
      <c r="AT22" s="116" t="str">
        <f t="shared" si="36"/>
        <v>MODERADA 2:2</v>
      </c>
      <c r="AU22" s="116" t="str">
        <f t="shared" si="40"/>
        <v>ALTA 5:3</v>
      </c>
      <c r="AV22" s="116" t="str">
        <f t="shared" si="37"/>
        <v>ALTA 5:4</v>
      </c>
      <c r="AW22" s="116" t="str">
        <f t="shared" si="38"/>
        <v>EXTREMA 5:5</v>
      </c>
      <c r="AX22" s="111" t="s">
        <v>21</v>
      </c>
      <c r="AY22" s="148" t="s">
        <v>241</v>
      </c>
      <c r="AZ22" s="111" t="s">
        <v>233</v>
      </c>
      <c r="BA22" s="123">
        <v>45901</v>
      </c>
      <c r="BB22" s="123">
        <v>46022</v>
      </c>
      <c r="BC22" s="143" t="s">
        <v>242</v>
      </c>
      <c r="BD22" s="124"/>
      <c r="BE22" s="143" t="s">
        <v>555</v>
      </c>
      <c r="BF22" s="111" t="s">
        <v>558</v>
      </c>
      <c r="BG22" s="143" t="s">
        <v>242</v>
      </c>
    </row>
    <row r="23" spans="1:59" s="1" customFormat="1" ht="91.5" customHeight="1" x14ac:dyDescent="0.2">
      <c r="A23" s="111" t="s">
        <v>243</v>
      </c>
      <c r="B23" s="111" t="s">
        <v>244</v>
      </c>
      <c r="C23" s="113" t="s">
        <v>245</v>
      </c>
      <c r="D23" s="148" t="s">
        <v>246</v>
      </c>
      <c r="E23" s="148" t="s">
        <v>247</v>
      </c>
      <c r="F23" s="126" t="s">
        <v>248</v>
      </c>
      <c r="G23" s="111" t="s">
        <v>142</v>
      </c>
      <c r="H23" s="111" t="s">
        <v>101</v>
      </c>
      <c r="I23" s="151">
        <v>40</v>
      </c>
      <c r="J23" s="135">
        <f t="shared" ref="J23:J26" si="41">IF(I23&lt;3,1,IF(I23&lt;25,2,IF(I23&lt;500,3,IF(I23&lt;5000,4,IF(I23&gt;5000,5,0)))))</f>
        <v>3</v>
      </c>
      <c r="K23" s="53">
        <f t="shared" si="32"/>
        <v>0.6</v>
      </c>
      <c r="L23" s="55" t="str">
        <f t="shared" si="39"/>
        <v>Media</v>
      </c>
      <c r="M23" s="151">
        <v>4</v>
      </c>
      <c r="N23" s="115" t="str">
        <f t="shared" si="27"/>
        <v>Mayor 80%</v>
      </c>
      <c r="O23" s="116">
        <f t="shared" si="4"/>
        <v>43</v>
      </c>
      <c r="P23" s="152" t="str">
        <f t="shared" si="5"/>
        <v>ALTA 3:4</v>
      </c>
      <c r="Q23" s="116" t="str">
        <f t="shared" si="6"/>
        <v>ALTA 5:1</v>
      </c>
      <c r="R23" s="116" t="str">
        <f t="shared" si="7"/>
        <v>ALTA 5:2</v>
      </c>
      <c r="S23" s="116" t="str">
        <f t="shared" si="8"/>
        <v>ALTA 5:3</v>
      </c>
      <c r="T23" s="116" t="str">
        <f t="shared" si="9"/>
        <v>ALTA 3:4</v>
      </c>
      <c r="U23" s="116" t="str">
        <f t="shared" si="10"/>
        <v>EXTREMA 5:5</v>
      </c>
      <c r="V23" s="118">
        <v>1</v>
      </c>
      <c r="W23" s="153" t="s">
        <v>249</v>
      </c>
      <c r="X23" s="153" t="s">
        <v>250</v>
      </c>
      <c r="Y23" s="153" t="s">
        <v>40</v>
      </c>
      <c r="Z23" s="154">
        <f t="shared" si="11"/>
        <v>0.4</v>
      </c>
      <c r="AA23" s="153" t="s">
        <v>117</v>
      </c>
      <c r="AB23" s="153" t="s">
        <v>120</v>
      </c>
      <c r="AC23" s="153" t="s">
        <v>251</v>
      </c>
      <c r="AD23" s="155">
        <f t="shared" si="28"/>
        <v>0.36</v>
      </c>
      <c r="AE23" s="156">
        <v>2</v>
      </c>
      <c r="AF23" s="2" t="s">
        <v>252</v>
      </c>
      <c r="AG23" s="2" t="s">
        <v>42</v>
      </c>
      <c r="AH23" s="2" t="s">
        <v>40</v>
      </c>
      <c r="AI23" s="122">
        <f t="shared" si="34"/>
        <v>0.3</v>
      </c>
      <c r="AJ23" s="2" t="s">
        <v>81</v>
      </c>
      <c r="AK23" s="2" t="s">
        <v>253</v>
      </c>
      <c r="AL23" s="2" t="s">
        <v>254</v>
      </c>
      <c r="AM23" s="157" cm="1">
        <f t="array" ref="AM23">IF(AND(AN23&lt;=20%,AN23&gt;1%),1,IF(AND(AN23&lt;=40%,AN23&gt;20%),2,IF(AND(AN23&lt;=80%,AN23&gt;40%),3,IF(AND(AN23&lt;=100%,AN&gt;80%),4,IF(AN23=100%,5)))))</f>
        <v>2</v>
      </c>
      <c r="AN23" s="158">
        <f>AD23-(AD23*AI23)</f>
        <v>0.252</v>
      </c>
      <c r="AO23" s="159">
        <f t="shared" si="30"/>
        <v>4</v>
      </c>
      <c r="AP23" s="160" t="str">
        <f t="shared" si="31"/>
        <v>Mayor 80%</v>
      </c>
      <c r="AQ23" s="161">
        <f t="shared" si="17"/>
        <v>42</v>
      </c>
      <c r="AR23" s="117" t="str">
        <f t="shared" si="18"/>
        <v>ALTA 2:4</v>
      </c>
      <c r="AS23" s="116" t="str">
        <f t="shared" si="35"/>
        <v>ALTA 5:1</v>
      </c>
      <c r="AT23" s="116" t="str">
        <f t="shared" si="36"/>
        <v>ALTA 5:2</v>
      </c>
      <c r="AU23" s="116" t="str">
        <f t="shared" si="40"/>
        <v>ALTA 5:3</v>
      </c>
      <c r="AV23" s="116" t="str">
        <f t="shared" si="37"/>
        <v>ALTA 2:4</v>
      </c>
      <c r="AW23" s="116" t="str">
        <f t="shared" si="38"/>
        <v>EXTREMA 5:5</v>
      </c>
      <c r="AX23" s="111" t="s">
        <v>21</v>
      </c>
      <c r="AY23" s="153" t="s">
        <v>255</v>
      </c>
      <c r="AZ23" s="153" t="s">
        <v>256</v>
      </c>
      <c r="BA23" s="123">
        <v>45778</v>
      </c>
      <c r="BB23" s="123">
        <v>46022</v>
      </c>
      <c r="BC23" s="111" t="s">
        <v>501</v>
      </c>
      <c r="BD23" s="124"/>
      <c r="BE23" s="162" t="s">
        <v>502</v>
      </c>
      <c r="BF23" s="163" t="s">
        <v>503</v>
      </c>
      <c r="BG23" s="162" t="s">
        <v>504</v>
      </c>
    </row>
    <row r="24" spans="1:59" s="1" customFormat="1" ht="70" x14ac:dyDescent="0.2">
      <c r="A24" s="111" t="s">
        <v>243</v>
      </c>
      <c r="B24" s="111" t="s">
        <v>244</v>
      </c>
      <c r="C24" s="113" t="s">
        <v>257</v>
      </c>
      <c r="D24" s="148" t="s">
        <v>258</v>
      </c>
      <c r="E24" s="148" t="s">
        <v>259</v>
      </c>
      <c r="F24" s="126" t="s">
        <v>260</v>
      </c>
      <c r="G24" s="111" t="s">
        <v>142</v>
      </c>
      <c r="H24" s="111" t="s">
        <v>101</v>
      </c>
      <c r="I24" s="151">
        <v>40</v>
      </c>
      <c r="J24" s="135">
        <f t="shared" si="41"/>
        <v>3</v>
      </c>
      <c r="K24" s="53">
        <f t="shared" si="32"/>
        <v>0.6</v>
      </c>
      <c r="L24" s="55" t="str">
        <f t="shared" si="39"/>
        <v>Media</v>
      </c>
      <c r="M24" s="151">
        <v>4</v>
      </c>
      <c r="N24" s="115" t="str">
        <f t="shared" si="27"/>
        <v>Mayor 80%</v>
      </c>
      <c r="O24" s="116">
        <f t="shared" si="4"/>
        <v>43</v>
      </c>
      <c r="P24" s="152" t="str">
        <f t="shared" si="5"/>
        <v>ALTA 3:4</v>
      </c>
      <c r="Q24" s="116" t="str">
        <f t="shared" si="6"/>
        <v>ALTA 5:1</v>
      </c>
      <c r="R24" s="116" t="str">
        <f t="shared" si="7"/>
        <v>ALTA 5:2</v>
      </c>
      <c r="S24" s="116" t="str">
        <f t="shared" si="8"/>
        <v>ALTA 5:3</v>
      </c>
      <c r="T24" s="116" t="str">
        <f t="shared" si="9"/>
        <v>ALTA 3:4</v>
      </c>
      <c r="U24" s="116" t="str">
        <f t="shared" si="10"/>
        <v>EXTREMA 5:5</v>
      </c>
      <c r="V24" s="118">
        <v>1</v>
      </c>
      <c r="W24" s="153" t="s">
        <v>261</v>
      </c>
      <c r="X24" s="153" t="s">
        <v>39</v>
      </c>
      <c r="Y24" s="153" t="s">
        <v>40</v>
      </c>
      <c r="Z24" s="154">
        <f t="shared" si="11"/>
        <v>0.4</v>
      </c>
      <c r="AA24" s="153" t="s">
        <v>117</v>
      </c>
      <c r="AB24" s="153" t="s">
        <v>253</v>
      </c>
      <c r="AC24" s="153" t="s">
        <v>117</v>
      </c>
      <c r="AD24" s="155">
        <f t="shared" si="28"/>
        <v>0.36</v>
      </c>
      <c r="AE24" s="156">
        <v>2</v>
      </c>
      <c r="AF24" s="2" t="s">
        <v>262</v>
      </c>
      <c r="AG24" s="2" t="s">
        <v>42</v>
      </c>
      <c r="AH24" s="2" t="s">
        <v>40</v>
      </c>
      <c r="AI24" s="122">
        <f t="shared" si="34"/>
        <v>0.3</v>
      </c>
      <c r="AJ24" s="2" t="s">
        <v>81</v>
      </c>
      <c r="AK24" s="2" t="s">
        <v>253</v>
      </c>
      <c r="AL24" s="2" t="s">
        <v>254</v>
      </c>
      <c r="AM24" s="157" cm="1">
        <f t="array" ref="AM24">IF(AND(AN24&lt;=20%,AN24&gt;1%),1,IF(AND(AN24&lt;=40%,AN24&gt;20%),2,IF(AND(AN24&lt;=80%,AN24&gt;40%),3,IF(AND(AN24&lt;=100%,AN&gt;80%),4,IF(AN24=100%,5)))))</f>
        <v>2</v>
      </c>
      <c r="AN24" s="158">
        <f>AD24-(AD24*AI24)</f>
        <v>0.252</v>
      </c>
      <c r="AO24" s="159">
        <f t="shared" si="30"/>
        <v>4</v>
      </c>
      <c r="AP24" s="160" t="str">
        <f t="shared" si="31"/>
        <v>Mayor 80%</v>
      </c>
      <c r="AQ24" s="161">
        <f t="shared" si="17"/>
        <v>42</v>
      </c>
      <c r="AR24" s="117" t="str">
        <f t="shared" si="18"/>
        <v>ALTA 2:4</v>
      </c>
      <c r="AS24" s="116" t="str">
        <f t="shared" si="35"/>
        <v>ALTA 5:1</v>
      </c>
      <c r="AT24" s="116" t="str">
        <f t="shared" si="36"/>
        <v>ALTA 5:2</v>
      </c>
      <c r="AU24" s="116" t="str">
        <f t="shared" si="40"/>
        <v>ALTA 5:3</v>
      </c>
      <c r="AV24" s="116" t="str">
        <f t="shared" si="37"/>
        <v>ALTA 2:4</v>
      </c>
      <c r="AW24" s="116" t="str">
        <f t="shared" si="38"/>
        <v>EXTREMA 5:5</v>
      </c>
      <c r="AX24" s="111" t="s">
        <v>21</v>
      </c>
      <c r="AY24" s="153" t="s">
        <v>263</v>
      </c>
      <c r="AZ24" s="153" t="s">
        <v>149</v>
      </c>
      <c r="BA24" s="123">
        <v>45778</v>
      </c>
      <c r="BB24" s="123">
        <v>46023</v>
      </c>
      <c r="BC24" s="111" t="s">
        <v>264</v>
      </c>
      <c r="BD24" s="124"/>
      <c r="BE24" s="162" t="s">
        <v>505</v>
      </c>
      <c r="BF24" s="163" t="s">
        <v>506</v>
      </c>
      <c r="BG24" s="163" t="s">
        <v>507</v>
      </c>
    </row>
    <row r="25" spans="1:59" s="1" customFormat="1" ht="70" x14ac:dyDescent="0.2">
      <c r="A25" s="111" t="s">
        <v>243</v>
      </c>
      <c r="B25" s="111" t="s">
        <v>244</v>
      </c>
      <c r="C25" s="8" t="s">
        <v>265</v>
      </c>
      <c r="D25" s="8" t="s">
        <v>266</v>
      </c>
      <c r="E25" s="8" t="s">
        <v>267</v>
      </c>
      <c r="F25" s="8" t="s">
        <v>268</v>
      </c>
      <c r="G25" s="111" t="s">
        <v>142</v>
      </c>
      <c r="H25" s="111" t="s">
        <v>143</v>
      </c>
      <c r="I25" s="151">
        <v>10</v>
      </c>
      <c r="J25" s="135">
        <f t="shared" si="41"/>
        <v>2</v>
      </c>
      <c r="K25" s="53">
        <f t="shared" si="32"/>
        <v>0.4</v>
      </c>
      <c r="L25" s="55" t="str">
        <f t="shared" si="39"/>
        <v>Baja</v>
      </c>
      <c r="M25" s="151">
        <v>4</v>
      </c>
      <c r="N25" s="115" t="str">
        <f t="shared" si="27"/>
        <v>Mayor 80%</v>
      </c>
      <c r="O25" s="116">
        <f t="shared" si="4"/>
        <v>42</v>
      </c>
      <c r="P25" s="152" t="str">
        <f t="shared" si="5"/>
        <v>ALTA 2:4</v>
      </c>
      <c r="Q25" s="116" t="str">
        <f t="shared" si="6"/>
        <v>ALTA 5:1</v>
      </c>
      <c r="R25" s="116" t="str">
        <f t="shared" si="7"/>
        <v>ALTA 5:2</v>
      </c>
      <c r="S25" s="116" t="str">
        <f t="shared" si="8"/>
        <v>ALTA 5:3</v>
      </c>
      <c r="T25" s="116" t="str">
        <f t="shared" si="9"/>
        <v>ALTA 2:4</v>
      </c>
      <c r="U25" s="116" t="str">
        <f t="shared" si="10"/>
        <v>EXTREMA 5:5</v>
      </c>
      <c r="V25" s="118">
        <v>1</v>
      </c>
      <c r="W25" s="153" t="s">
        <v>269</v>
      </c>
      <c r="X25" s="153" t="s">
        <v>39</v>
      </c>
      <c r="Y25" s="153" t="s">
        <v>40</v>
      </c>
      <c r="Z25" s="154">
        <f t="shared" si="11"/>
        <v>0.4</v>
      </c>
      <c r="AA25" s="153" t="s">
        <v>117</v>
      </c>
      <c r="AB25" s="153" t="s">
        <v>253</v>
      </c>
      <c r="AC25" s="153" t="s">
        <v>117</v>
      </c>
      <c r="AD25" s="155">
        <f t="shared" si="28"/>
        <v>0.24</v>
      </c>
      <c r="AE25" s="156">
        <v>2</v>
      </c>
      <c r="AF25" s="2" t="s">
        <v>270</v>
      </c>
      <c r="AG25" s="2" t="s">
        <v>42</v>
      </c>
      <c r="AH25" s="2" t="s">
        <v>40</v>
      </c>
      <c r="AI25" s="122">
        <f t="shared" si="34"/>
        <v>0.3</v>
      </c>
      <c r="AJ25" s="2" t="s">
        <v>81</v>
      </c>
      <c r="AK25" s="2" t="s">
        <v>253</v>
      </c>
      <c r="AL25" s="2" t="s">
        <v>271</v>
      </c>
      <c r="AM25" s="157" cm="1">
        <f t="array" ref="AM25">IF(AND(AN25&lt;=20%,AN25&gt;1%),1,IF(AND(AN25&lt;=40%,AN25&gt;20%),2,IF(AND(AN25&lt;=80%,AN25&gt;40%),3,IF(AND(AN25&lt;=100%,AN&gt;80%),4,IF(AN25=100%,5)))))</f>
        <v>1</v>
      </c>
      <c r="AN25" s="158">
        <f>AD25-(AD25*AI25)</f>
        <v>0.16799999999999998</v>
      </c>
      <c r="AO25" s="159">
        <f t="shared" si="30"/>
        <v>4</v>
      </c>
      <c r="AP25" s="160" t="str">
        <f t="shared" si="31"/>
        <v>Mayor 80%</v>
      </c>
      <c r="AQ25" s="161">
        <f t="shared" si="17"/>
        <v>41</v>
      </c>
      <c r="AR25" s="117" t="str">
        <f t="shared" si="18"/>
        <v>ALTA 1:4</v>
      </c>
      <c r="AS25" s="116" t="str">
        <f t="shared" si="35"/>
        <v>ALTA 5:1</v>
      </c>
      <c r="AT25" s="116" t="str">
        <f t="shared" si="36"/>
        <v>ALTA 5:2</v>
      </c>
      <c r="AU25" s="116" t="str">
        <f t="shared" si="40"/>
        <v>ALTA 5:3</v>
      </c>
      <c r="AV25" s="116" t="str">
        <f t="shared" si="37"/>
        <v>ALTA 1:4</v>
      </c>
      <c r="AW25" s="116" t="str">
        <f t="shared" si="38"/>
        <v>EXTREMA 5:5</v>
      </c>
      <c r="AX25" s="111" t="s">
        <v>21</v>
      </c>
      <c r="AY25" s="153" t="s">
        <v>272</v>
      </c>
      <c r="AZ25" s="153" t="s">
        <v>149</v>
      </c>
      <c r="BA25" s="123">
        <v>45778</v>
      </c>
      <c r="BB25" s="123">
        <v>46024</v>
      </c>
      <c r="BC25" s="111" t="s">
        <v>273</v>
      </c>
      <c r="BD25" s="124"/>
      <c r="BE25" s="163" t="s">
        <v>508</v>
      </c>
      <c r="BF25" s="164" t="s">
        <v>509</v>
      </c>
      <c r="BG25" s="163" t="s">
        <v>510</v>
      </c>
    </row>
    <row r="26" spans="1:59" s="1" customFormat="1" ht="70" x14ac:dyDescent="0.2">
      <c r="A26" s="111" t="s">
        <v>243</v>
      </c>
      <c r="B26" s="111" t="s">
        <v>244</v>
      </c>
      <c r="C26" s="8" t="s">
        <v>274</v>
      </c>
      <c r="D26" s="8" t="s">
        <v>275</v>
      </c>
      <c r="E26" s="8" t="s">
        <v>276</v>
      </c>
      <c r="F26" s="8" t="s">
        <v>277</v>
      </c>
      <c r="G26" s="111" t="s">
        <v>79</v>
      </c>
      <c r="H26" s="111" t="s">
        <v>101</v>
      </c>
      <c r="I26" s="151">
        <v>10</v>
      </c>
      <c r="J26" s="135">
        <f t="shared" si="41"/>
        <v>2</v>
      </c>
      <c r="K26" s="53">
        <f t="shared" si="32"/>
        <v>0.4</v>
      </c>
      <c r="L26" s="55" t="str">
        <f t="shared" si="39"/>
        <v>Baja</v>
      </c>
      <c r="M26" s="151">
        <v>4</v>
      </c>
      <c r="N26" s="115" t="str">
        <f t="shared" si="27"/>
        <v>Mayor 80%</v>
      </c>
      <c r="O26" s="116">
        <f t="shared" si="4"/>
        <v>42</v>
      </c>
      <c r="P26" s="152" t="str">
        <f t="shared" si="5"/>
        <v>ALTA 2:4</v>
      </c>
      <c r="Q26" s="116" t="str">
        <f t="shared" si="6"/>
        <v>ALTA 5:1</v>
      </c>
      <c r="R26" s="116" t="str">
        <f t="shared" si="7"/>
        <v>ALTA 5:2</v>
      </c>
      <c r="S26" s="116" t="str">
        <f t="shared" si="8"/>
        <v>ALTA 5:3</v>
      </c>
      <c r="T26" s="116" t="str">
        <f t="shared" si="9"/>
        <v>ALTA 2:4</v>
      </c>
      <c r="U26" s="116" t="str">
        <f t="shared" si="10"/>
        <v>EXTREMA 5:5</v>
      </c>
      <c r="V26" s="118">
        <v>1</v>
      </c>
      <c r="W26" s="153" t="s">
        <v>278</v>
      </c>
      <c r="X26" s="153" t="s">
        <v>39</v>
      </c>
      <c r="Y26" s="153" t="s">
        <v>40</v>
      </c>
      <c r="Z26" s="154">
        <f t="shared" si="11"/>
        <v>0.4</v>
      </c>
      <c r="AA26" s="153" t="s">
        <v>117</v>
      </c>
      <c r="AB26" s="153" t="s">
        <v>253</v>
      </c>
      <c r="AC26" s="153" t="s">
        <v>117</v>
      </c>
      <c r="AD26" s="155">
        <f t="shared" si="28"/>
        <v>0.24</v>
      </c>
      <c r="AE26" s="156">
        <v>2</v>
      </c>
      <c r="AF26" s="2" t="s">
        <v>279</v>
      </c>
      <c r="AG26" s="2" t="s">
        <v>42</v>
      </c>
      <c r="AH26" s="2" t="s">
        <v>40</v>
      </c>
      <c r="AI26" s="122">
        <f t="shared" si="34"/>
        <v>0.3</v>
      </c>
      <c r="AJ26" s="2" t="s">
        <v>81</v>
      </c>
      <c r="AK26" s="2" t="s">
        <v>253</v>
      </c>
      <c r="AL26" s="2" t="s">
        <v>280</v>
      </c>
      <c r="AM26" s="157" cm="1">
        <f t="array" ref="AM26">IF(AND(AN26&lt;=20%,AN26&gt;1%),1,IF(AND(AN26&lt;=40%,AN26&gt;20%),2,IF(AND(AN26&lt;=80%,AN26&gt;40%),3,IF(AND(AN26&lt;=100%,AN&gt;80%),4,IF(AN26=100%,5)))))</f>
        <v>1</v>
      </c>
      <c r="AN26" s="158">
        <f>AD26-(AD26*AI26)</f>
        <v>0.16799999999999998</v>
      </c>
      <c r="AO26" s="159">
        <f t="shared" si="30"/>
        <v>4</v>
      </c>
      <c r="AP26" s="160" t="str">
        <f t="shared" si="31"/>
        <v>Mayor 80%</v>
      </c>
      <c r="AQ26" s="161">
        <f t="shared" si="17"/>
        <v>41</v>
      </c>
      <c r="AR26" s="117" t="str">
        <f t="shared" si="18"/>
        <v>ALTA 1:4</v>
      </c>
      <c r="AS26" s="116" t="str">
        <f t="shared" si="35"/>
        <v>ALTA 5:1</v>
      </c>
      <c r="AT26" s="116" t="str">
        <f t="shared" si="36"/>
        <v>ALTA 5:2</v>
      </c>
      <c r="AU26" s="116" t="str">
        <f t="shared" si="40"/>
        <v>ALTA 5:3</v>
      </c>
      <c r="AV26" s="116" t="str">
        <f t="shared" si="37"/>
        <v>ALTA 1:4</v>
      </c>
      <c r="AW26" s="116" t="str">
        <f t="shared" si="38"/>
        <v>EXTREMA 5:5</v>
      </c>
      <c r="AX26" s="111" t="s">
        <v>21</v>
      </c>
      <c r="AY26" s="153" t="s">
        <v>281</v>
      </c>
      <c r="AZ26" s="153" t="s">
        <v>149</v>
      </c>
      <c r="BA26" s="123">
        <v>45778</v>
      </c>
      <c r="BB26" s="123">
        <v>46025</v>
      </c>
      <c r="BC26" s="111" t="s">
        <v>282</v>
      </c>
      <c r="BD26" s="124"/>
      <c r="BE26" s="163" t="s">
        <v>511</v>
      </c>
      <c r="BF26" s="163" t="s">
        <v>512</v>
      </c>
      <c r="BG26" s="162" t="s">
        <v>513</v>
      </c>
    </row>
    <row r="27" spans="1:59" s="1" customFormat="1" ht="108.75" customHeight="1" x14ac:dyDescent="0.2">
      <c r="A27" s="111" t="s">
        <v>283</v>
      </c>
      <c r="B27" s="2" t="s">
        <v>284</v>
      </c>
      <c r="C27" s="113" t="s">
        <v>285</v>
      </c>
      <c r="D27" s="114" t="s">
        <v>286</v>
      </c>
      <c r="E27" s="114" t="s">
        <v>287</v>
      </c>
      <c r="F27" s="114" t="s">
        <v>288</v>
      </c>
      <c r="G27" s="112" t="s">
        <v>289</v>
      </c>
      <c r="H27" s="111" t="s">
        <v>290</v>
      </c>
      <c r="I27" s="111">
        <v>5000</v>
      </c>
      <c r="J27" s="165">
        <f>IF(I27&lt;3,1,IF(I27&lt;25,2,IF(I27&lt;500,3,IF(I27&lt;5000,4,IF(I27&gt;=5000,5,0)))))</f>
        <v>5</v>
      </c>
      <c r="K27" s="166">
        <f t="shared" si="32"/>
        <v>1</v>
      </c>
      <c r="L27" s="118" t="str">
        <f t="shared" si="39"/>
        <v>muy Alta</v>
      </c>
      <c r="M27" s="111">
        <v>5</v>
      </c>
      <c r="N27" s="167" t="s">
        <v>515</v>
      </c>
      <c r="O27" s="116">
        <v>55</v>
      </c>
      <c r="P27" s="117" t="str">
        <f t="shared" si="5"/>
        <v>EXTREMA 5:5</v>
      </c>
      <c r="Q27" s="116" t="str">
        <f t="shared" ref="Q27:Q28" si="42">IF(O27=11,"BAJA 1:1",IF(O27=12,"BAJA 2:1",IF(O27=13,"BAJA 3:1",IF(O27=14,"MODERADA 4:1","ALTA 5:1"))))</f>
        <v>ALTA 5:1</v>
      </c>
      <c r="R27" s="116" t="str">
        <f t="shared" ref="R27:R29" si="43">IF(O27=21,"BAJA 1:2",IF(O27=22,"BAJA 2:2",IF(O27=23,"MODERADA 3:2",IF($O27=24,"ALTA 4:2","ALTA 5:2"))))</f>
        <v>ALTA 5:2</v>
      </c>
      <c r="S27" s="116" t="str">
        <f t="shared" ref="S27:S29" si="44">IF(O27=31,"MODERADA 1:3",IF(O27=32,"MODERADA 2:3",IF(O27=33,"ALTA 3:3",IF(O27=34,"ALTA 4:3","EXTREMA 5:3"))))</f>
        <v>EXTREMA 5:3</v>
      </c>
      <c r="T27" s="116" t="str">
        <f t="shared" ref="T27:T29" si="45">IF(O27=41,"ALTA 1:4",IF(O27=42,"ALTA 2:4",IF(O27=43,"EXTREMA 3:4",IF(O27=44,"EXTREMA 4:4","EXTREMA 5:4"))))</f>
        <v>EXTREMA 5:4</v>
      </c>
      <c r="U27" s="116" t="str">
        <f t="shared" ref="U27:U29" si="46">IF(O27=51,"ALTA 1:5",IF(O27=52,"EXTREMA 2:5",IF(O27=53,"EXTREMA 3:5",IF(O27=54,"EXTREMA 4:5","EXTREMA 5:5"))))</f>
        <v>EXTREMA 5:5</v>
      </c>
      <c r="V27" s="118">
        <v>1</v>
      </c>
      <c r="W27" s="116" t="s">
        <v>291</v>
      </c>
      <c r="X27" s="116" t="s">
        <v>39</v>
      </c>
      <c r="Y27" s="116" t="s">
        <v>40</v>
      </c>
      <c r="Z27" s="168">
        <f>IF(AND(X27="Preventivo",Y27="Manual"),40%,IF(AND(X27="Preventivo",Y27="Automatico"),50%,0))</f>
        <v>0.4</v>
      </c>
      <c r="AA27" s="116" t="s">
        <v>292</v>
      </c>
      <c r="AB27" s="116" t="s">
        <v>293</v>
      </c>
      <c r="AC27" s="118" t="s">
        <v>294</v>
      </c>
      <c r="AD27" s="155">
        <f t="shared" si="28"/>
        <v>0.6</v>
      </c>
      <c r="AE27" s="156">
        <v>2</v>
      </c>
      <c r="AF27" s="2" t="s">
        <v>295</v>
      </c>
      <c r="AG27" s="2" t="s">
        <v>42</v>
      </c>
      <c r="AH27" s="2" t="s">
        <v>40</v>
      </c>
      <c r="AI27" s="169">
        <f>IF(AND(AG27="Detectivo",AH27="Manual"),30%,IF(AND(AG27="Detectivo",AH27="Automatico"),40%,0))</f>
        <v>0.3</v>
      </c>
      <c r="AJ27" s="2" t="s">
        <v>296</v>
      </c>
      <c r="AK27" s="2" t="s">
        <v>161</v>
      </c>
      <c r="AL27" s="2" t="s">
        <v>297</v>
      </c>
      <c r="AM27" s="157">
        <f t="shared" ref="AM27:AM29" si="47">IF(AN27&lt;=40%,1,IF(AN27&lt;=80%,2,IF(AN27&lt;=100%,3,IF(AN27=100%,4))))</f>
        <v>2</v>
      </c>
      <c r="AN27" s="158">
        <f>AD27-(AD27*AI27)</f>
        <v>0.42</v>
      </c>
      <c r="AO27" s="159">
        <f t="shared" si="30"/>
        <v>5</v>
      </c>
      <c r="AP27" s="160" t="str">
        <f t="shared" si="31"/>
        <v>Catastrofico 100%</v>
      </c>
      <c r="AQ27" s="161">
        <f t="shared" si="17"/>
        <v>52</v>
      </c>
      <c r="AR27" s="117" t="str">
        <f t="shared" si="18"/>
        <v>EXTREMA 2:5</v>
      </c>
      <c r="AS27" s="116" t="str">
        <f t="shared" ref="AS27:AS29" si="48">IF(AQ27=11,"BAJA 1:1",IF(AQ27=12,"BAJA 2:1",IF(AQ27=13,"BAJA 3:1",IF(AQ27=14,"MODERADA 4:1","ALTA 5:1"))))</f>
        <v>ALTA 5:1</v>
      </c>
      <c r="AT27" s="116" t="str">
        <f t="shared" ref="AT27:AT29" si="49">IF(AQ27=21,"BAJA 1:2",IF(AQ27=22,"BAJA 2:2",IF(AQ27=23,"MODERADA 3:2",IF($O27=24,"ALTA 4:2","ALTA 5:2"))))</f>
        <v>ALTA 5:2</v>
      </c>
      <c r="AU27" s="116" t="str">
        <f t="shared" ref="AU27:AU29" si="50">IF(AQ27=31,"MODERADA 1:3",IF(AQ27=32,"MODERADA 2:3",IF(AQ27=33,"ALTA 3:3",IF(AQ27=34,"ALTA 4:3","EXTREMA 5:3"))))</f>
        <v>EXTREMA 5:3</v>
      </c>
      <c r="AV27" s="116" t="str">
        <f t="shared" ref="AV27:AV29" si="51">IF(AQ27=41,"ALTA 1:4",IF(AQ27=42,"ALTA 2:4",IF(AQ27=43,"EXTREMA 3:4",IF(AQ27=44,"EXTREMA 4:4","EXTREMA 5:4"))))</f>
        <v>EXTREMA 5:4</v>
      </c>
      <c r="AW27" s="116" t="str">
        <f t="shared" ref="AW27:AW29" si="52">IF(AQ27=51,"ALTA 1:5",IF(AQ27=52,"EXTREMA 2:5",IF(AQ27=53,"EXTREMA 3:5",IF(AQ27=54,"EXTREMA 4:5","EXTREMA 5:5"))))</f>
        <v>EXTREMA 2:5</v>
      </c>
      <c r="AX27" s="111" t="s">
        <v>21</v>
      </c>
      <c r="AY27" s="170" t="s">
        <v>298</v>
      </c>
      <c r="AZ27" s="2" t="s">
        <v>299</v>
      </c>
      <c r="BA27" s="123">
        <v>45689</v>
      </c>
      <c r="BB27" s="123">
        <v>46022</v>
      </c>
      <c r="BC27" s="5" t="s">
        <v>300</v>
      </c>
      <c r="BD27" s="124"/>
      <c r="BE27" s="171" t="s">
        <v>516</v>
      </c>
      <c r="BF27" s="1" t="s">
        <v>517</v>
      </c>
      <c r="BG27" s="172" t="s">
        <v>568</v>
      </c>
    </row>
    <row r="28" spans="1:59" s="1" customFormat="1" ht="112.5" customHeight="1" x14ac:dyDescent="0.2">
      <c r="A28" s="111" t="s">
        <v>283</v>
      </c>
      <c r="B28" s="2" t="s">
        <v>284</v>
      </c>
      <c r="C28" s="113" t="s">
        <v>301</v>
      </c>
      <c r="D28" s="126" t="s">
        <v>302</v>
      </c>
      <c r="E28" s="126" t="s">
        <v>303</v>
      </c>
      <c r="F28" s="126" t="s">
        <v>304</v>
      </c>
      <c r="G28" s="2" t="s">
        <v>305</v>
      </c>
      <c r="H28" s="111" t="s">
        <v>306</v>
      </c>
      <c r="I28" s="111">
        <v>5000</v>
      </c>
      <c r="J28" s="165">
        <f>IF(I28&lt;3,1,IF(I28&lt;25,2,IF(I28&lt;500,3,IF(I28&lt;5000,4,IF(I28&gt;=5000,5,0)))))</f>
        <v>5</v>
      </c>
      <c r="K28" s="166">
        <f t="shared" si="32"/>
        <v>1</v>
      </c>
      <c r="L28" s="118" t="str">
        <f t="shared" si="39"/>
        <v>muy Alta</v>
      </c>
      <c r="M28" s="111">
        <v>4</v>
      </c>
      <c r="N28" s="173" t="s">
        <v>56</v>
      </c>
      <c r="O28" s="116">
        <v>45</v>
      </c>
      <c r="P28" s="117" t="str">
        <f t="shared" si="5"/>
        <v>EXTREMA 5:4</v>
      </c>
      <c r="Q28" s="116" t="str">
        <f t="shared" si="42"/>
        <v>ALTA 5:1</v>
      </c>
      <c r="R28" s="116" t="str">
        <f t="shared" si="43"/>
        <v>ALTA 5:2</v>
      </c>
      <c r="S28" s="116" t="str">
        <f t="shared" si="44"/>
        <v>EXTREMA 5:3</v>
      </c>
      <c r="T28" s="116" t="str">
        <f t="shared" si="45"/>
        <v>EXTREMA 5:4</v>
      </c>
      <c r="U28" s="116" t="str">
        <f t="shared" si="46"/>
        <v>EXTREMA 5:5</v>
      </c>
      <c r="V28" s="118">
        <v>1</v>
      </c>
      <c r="W28" s="2" t="s">
        <v>307</v>
      </c>
      <c r="X28" s="116" t="s">
        <v>39</v>
      </c>
      <c r="Y28" s="116" t="s">
        <v>40</v>
      </c>
      <c r="Z28" s="168">
        <f t="shared" ref="Z28:Z32" si="53">IF(AND(X28="Preventivo",Y28="Manual"),40%,IF(AND(X28="Preventivo",Y28="Automatico"),50%,0))</f>
        <v>0.4</v>
      </c>
      <c r="AA28" s="116" t="s">
        <v>308</v>
      </c>
      <c r="AB28" s="116" t="s">
        <v>293</v>
      </c>
      <c r="AC28" s="118" t="s">
        <v>309</v>
      </c>
      <c r="AD28" s="155">
        <f t="shared" si="28"/>
        <v>0.6</v>
      </c>
      <c r="AE28" s="156">
        <v>2</v>
      </c>
      <c r="AF28" s="2" t="s">
        <v>310</v>
      </c>
      <c r="AG28" s="2" t="s">
        <v>42</v>
      </c>
      <c r="AH28" s="2" t="s">
        <v>40</v>
      </c>
      <c r="AI28" s="169">
        <f t="shared" ref="AI28:AI32" si="54">IF(AND(AG28="Detectivo",AH28="Manual"),30%,IF(AND(AG28="Detectivo",AH28="Automatico"),40%,0))</f>
        <v>0.3</v>
      </c>
      <c r="AJ28" s="2" t="s">
        <v>312</v>
      </c>
      <c r="AK28" s="2" t="s">
        <v>293</v>
      </c>
      <c r="AL28" s="2" t="s">
        <v>313</v>
      </c>
      <c r="AM28" s="157">
        <f t="shared" si="47"/>
        <v>2</v>
      </c>
      <c r="AN28" s="158">
        <f t="shared" ref="AN28:AN29" si="55">AD28-(AD28*AI28)</f>
        <v>0.42</v>
      </c>
      <c r="AO28" s="159">
        <f t="shared" si="30"/>
        <v>4</v>
      </c>
      <c r="AP28" s="160" t="str">
        <f t="shared" si="31"/>
        <v>Mayor 80%</v>
      </c>
      <c r="AQ28" s="161">
        <f t="shared" si="17"/>
        <v>42</v>
      </c>
      <c r="AR28" s="117" t="str">
        <f t="shared" si="18"/>
        <v>ALTA 2:4</v>
      </c>
      <c r="AS28" s="116" t="str">
        <f t="shared" si="48"/>
        <v>ALTA 5:1</v>
      </c>
      <c r="AT28" s="116" t="str">
        <f t="shared" si="49"/>
        <v>ALTA 5:2</v>
      </c>
      <c r="AU28" s="116" t="str">
        <f t="shared" si="50"/>
        <v>EXTREMA 5:3</v>
      </c>
      <c r="AV28" s="116" t="str">
        <f t="shared" si="51"/>
        <v>ALTA 2:4</v>
      </c>
      <c r="AW28" s="116" t="str">
        <f t="shared" si="52"/>
        <v>EXTREMA 5:5</v>
      </c>
      <c r="AX28" s="111" t="s">
        <v>21</v>
      </c>
      <c r="AY28" s="170" t="s">
        <v>314</v>
      </c>
      <c r="AZ28" s="2" t="s">
        <v>315</v>
      </c>
      <c r="BA28" s="123">
        <v>45689</v>
      </c>
      <c r="BB28" s="123">
        <v>46023</v>
      </c>
      <c r="BC28" s="5" t="s">
        <v>316</v>
      </c>
      <c r="BD28" s="124"/>
      <c r="BE28" s="171" t="s">
        <v>518</v>
      </c>
      <c r="BF28" s="1" t="s">
        <v>519</v>
      </c>
    </row>
    <row r="29" spans="1:59" s="1" customFormat="1" ht="112.5" customHeight="1" x14ac:dyDescent="0.2">
      <c r="A29" s="111" t="s">
        <v>283</v>
      </c>
      <c r="B29" s="2" t="s">
        <v>284</v>
      </c>
      <c r="C29" s="113" t="s">
        <v>301</v>
      </c>
      <c r="D29" s="126" t="s">
        <v>317</v>
      </c>
      <c r="E29" s="126" t="s">
        <v>318</v>
      </c>
      <c r="F29" s="126" t="s">
        <v>319</v>
      </c>
      <c r="G29" s="2" t="s">
        <v>320</v>
      </c>
      <c r="H29" s="111" t="s">
        <v>101</v>
      </c>
      <c r="I29" s="111">
        <v>500</v>
      </c>
      <c r="J29" s="165">
        <f>IF(I29&lt;3,1,IF(I29&lt;25,2,IF(I29&lt;500,3,IF(I29&lt;5000,4,IF(I29&gt;5000,5,0)))))</f>
        <v>4</v>
      </c>
      <c r="K29" s="166">
        <f t="shared" si="32"/>
        <v>0.8</v>
      </c>
      <c r="L29" s="118" t="str">
        <f t="shared" si="39"/>
        <v>Alta</v>
      </c>
      <c r="M29" s="111">
        <v>1</v>
      </c>
      <c r="N29" s="167" t="str">
        <f t="shared" ref="N29:N35" si="56">IF(M29=1,"Leve 20%",IF(M29=2,"Menor 40%",IF(M29=3,"Moderado 60%",IF(M29=4,"Mayor 80%","Catastrofico 100%"))))</f>
        <v>Leve 20%</v>
      </c>
      <c r="O29" s="116">
        <v>14</v>
      </c>
      <c r="P29" s="117" t="str">
        <f>IF(M29=1,Q29,IF(M29=2,R29,IF(M29=3,S29,IF(M29=4,T29,U29))))</f>
        <v>MODERADA 4:1</v>
      </c>
      <c r="Q29" s="116" t="str">
        <f>IF(O29=11,"BAJA 1:1",IF(O29=12,"BAJA 2:1",IF(O29=13,"BAJA 3:1",IF(O29=14,"MODERADA 4:1","ALTA 5:1"))))</f>
        <v>MODERADA 4:1</v>
      </c>
      <c r="R29" s="116" t="str">
        <f t="shared" si="43"/>
        <v>ALTA 5:2</v>
      </c>
      <c r="S29" s="116" t="str">
        <f t="shared" si="44"/>
        <v>EXTREMA 5:3</v>
      </c>
      <c r="T29" s="116" t="str">
        <f t="shared" si="45"/>
        <v>EXTREMA 5:4</v>
      </c>
      <c r="U29" s="116" t="str">
        <f t="shared" si="46"/>
        <v>EXTREMA 5:5</v>
      </c>
      <c r="V29" s="118">
        <v>1</v>
      </c>
      <c r="W29" s="116" t="s">
        <v>321</v>
      </c>
      <c r="X29" s="116" t="s">
        <v>39</v>
      </c>
      <c r="Y29" s="116" t="s">
        <v>40</v>
      </c>
      <c r="Z29" s="168">
        <f t="shared" si="53"/>
        <v>0.4</v>
      </c>
      <c r="AA29" s="116" t="s">
        <v>322</v>
      </c>
      <c r="AB29" s="116" t="s">
        <v>293</v>
      </c>
      <c r="AC29" s="118" t="s">
        <v>323</v>
      </c>
      <c r="AD29" s="155">
        <f t="shared" si="28"/>
        <v>0.48</v>
      </c>
      <c r="AE29" s="156">
        <v>2</v>
      </c>
      <c r="AF29" s="2" t="s">
        <v>324</v>
      </c>
      <c r="AG29" s="2" t="s">
        <v>311</v>
      </c>
      <c r="AH29" s="2" t="s">
        <v>40</v>
      </c>
      <c r="AI29" s="169">
        <f t="shared" si="54"/>
        <v>0</v>
      </c>
      <c r="AJ29" s="2" t="s">
        <v>325</v>
      </c>
      <c r="AK29" s="2" t="s">
        <v>293</v>
      </c>
      <c r="AL29" s="118" t="s">
        <v>326</v>
      </c>
      <c r="AM29" s="157">
        <f t="shared" si="47"/>
        <v>2</v>
      </c>
      <c r="AN29" s="158">
        <f t="shared" si="55"/>
        <v>0.48</v>
      </c>
      <c r="AO29" s="159">
        <f t="shared" si="30"/>
        <v>1</v>
      </c>
      <c r="AP29" s="160" t="str">
        <f t="shared" si="31"/>
        <v>Leve 20%</v>
      </c>
      <c r="AQ29" s="161">
        <f t="shared" si="17"/>
        <v>12</v>
      </c>
      <c r="AR29" s="117" t="str">
        <f t="shared" si="18"/>
        <v>BAJA 2:1</v>
      </c>
      <c r="AS29" s="116" t="str">
        <f t="shared" si="48"/>
        <v>BAJA 2:1</v>
      </c>
      <c r="AT29" s="116" t="str">
        <f t="shared" si="49"/>
        <v>ALTA 5:2</v>
      </c>
      <c r="AU29" s="116" t="str">
        <f t="shared" si="50"/>
        <v>EXTREMA 5:3</v>
      </c>
      <c r="AV29" s="116" t="str">
        <f t="shared" si="51"/>
        <v>EXTREMA 5:4</v>
      </c>
      <c r="AW29" s="116" t="str">
        <f t="shared" si="52"/>
        <v>EXTREMA 5:5</v>
      </c>
      <c r="AX29" s="111" t="s">
        <v>21</v>
      </c>
      <c r="AY29" s="170" t="s">
        <v>327</v>
      </c>
      <c r="AZ29" s="2" t="s">
        <v>328</v>
      </c>
      <c r="BA29" s="123">
        <v>45689</v>
      </c>
      <c r="BB29" s="123">
        <v>46024</v>
      </c>
      <c r="BC29" s="5" t="s">
        <v>329</v>
      </c>
      <c r="BD29" s="124"/>
      <c r="BE29" s="171" t="s">
        <v>520</v>
      </c>
      <c r="BF29" s="174" t="s">
        <v>569</v>
      </c>
    </row>
    <row r="30" spans="1:59" s="1" customFormat="1" ht="72.75" customHeight="1" x14ac:dyDescent="0.2">
      <c r="A30" s="111" t="s">
        <v>330</v>
      </c>
      <c r="B30" s="111" t="s">
        <v>331</v>
      </c>
      <c r="C30" s="113" t="s">
        <v>332</v>
      </c>
      <c r="D30" s="114" t="s">
        <v>333</v>
      </c>
      <c r="E30" s="114" t="s">
        <v>334</v>
      </c>
      <c r="F30" s="114" t="s">
        <v>335</v>
      </c>
      <c r="G30" s="112" t="s">
        <v>336</v>
      </c>
      <c r="H30" s="111" t="s">
        <v>101</v>
      </c>
      <c r="I30" s="111">
        <v>35</v>
      </c>
      <c r="J30" s="52">
        <f t="shared" ref="J30:J35" si="57">IF(I30&lt;3,1,IF(I30&lt;25,2,IF(I30&lt;500,3,IF(I30&lt;5000,4,IF(I30&gt;5000,5,0)))))</f>
        <v>3</v>
      </c>
      <c r="K30" s="53">
        <f t="shared" si="32"/>
        <v>0.6</v>
      </c>
      <c r="L30" s="55" t="str">
        <f t="shared" si="39"/>
        <v>Media</v>
      </c>
      <c r="M30" s="2">
        <v>4</v>
      </c>
      <c r="N30" s="115" t="str">
        <f t="shared" si="56"/>
        <v>Mayor 80%</v>
      </c>
      <c r="O30" s="116">
        <f t="shared" si="4"/>
        <v>43</v>
      </c>
      <c r="P30" s="117" t="str">
        <f t="shared" si="5"/>
        <v>ALTA 3:4</v>
      </c>
      <c r="Q30" s="116" t="str">
        <f t="shared" ref="Q30:Q37" si="58">IF(O30=11,"BAJA 1:1",IF(O30=12,"BAJA 2:1",IF(O30=13,"MODERADA 3:1",IF(O30=14,"MODERADA 4:1","ALTA 5:1"))))</f>
        <v>ALTA 5:1</v>
      </c>
      <c r="R30" s="116" t="str">
        <f t="shared" ref="R30:R37" si="59">IF(O30=21,"BAJA 1:2",IF(O30=22,"MODERADA 2:2",IF(O30=23,"MODERADA 3:2",IF($O30=24,"MODERADA 4:2","ALTA 5:2"))))</f>
        <v>ALTA 5:2</v>
      </c>
      <c r="S30" s="116" t="str">
        <f t="shared" ref="S30:S37" si="60">IF(O30=31,"MODERADA 1:3",IF(O30=32,"MODERADA 2:3",IF(O30=33,"MODERADA 3:3",IF(O30=34,"ALTA 4:3","ALTA 5:3"))))</f>
        <v>ALTA 5:3</v>
      </c>
      <c r="T30" s="116" t="str">
        <f t="shared" ref="T30:T37" si="61">IF(O30=41,"ALTA 1:4",IF(O30=42,"ALTA 2:4",IF(O30=43,"ALTA 3:4",IF(O30=44,"ALTA 4:4","ALTA 5:4"))))</f>
        <v>ALTA 3:4</v>
      </c>
      <c r="U30" s="116" t="str">
        <f t="shared" ref="U30:U37" si="62">IF(O30=51,"EXTREMA 1:5",IF(O30=52,"EXTREMA 2:5",IF(O30=53,"EXTREMA 3:5",IF(O30=54,"EXTREMA 4:5","EXTREMA 5:5"))))</f>
        <v>EXTREMA 5:5</v>
      </c>
      <c r="V30" s="118">
        <v>1</v>
      </c>
      <c r="W30" s="116" t="s">
        <v>337</v>
      </c>
      <c r="X30" s="116" t="s">
        <v>39</v>
      </c>
      <c r="Y30" s="116" t="s">
        <v>40</v>
      </c>
      <c r="Z30" s="120">
        <f t="shared" si="53"/>
        <v>0.4</v>
      </c>
      <c r="AA30" s="118" t="s">
        <v>81</v>
      </c>
      <c r="AB30" s="116" t="s">
        <v>159</v>
      </c>
      <c r="AC30" s="116" t="s">
        <v>338</v>
      </c>
      <c r="AD30" s="121">
        <f>K30-(K30*Z30)</f>
        <v>0.36</v>
      </c>
      <c r="AE30" s="118">
        <v>2</v>
      </c>
      <c r="AF30" s="112" t="s">
        <v>339</v>
      </c>
      <c r="AG30" s="112" t="s">
        <v>42</v>
      </c>
      <c r="AH30" s="112" t="s">
        <v>40</v>
      </c>
      <c r="AI30" s="122">
        <f t="shared" si="54"/>
        <v>0.3</v>
      </c>
      <c r="AJ30" s="112" t="s">
        <v>81</v>
      </c>
      <c r="AK30" s="112" t="s">
        <v>159</v>
      </c>
      <c r="AL30" s="112" t="s">
        <v>340</v>
      </c>
      <c r="AM30" s="56" cm="1">
        <f t="array" ref="AM30">IF(AND(AN30&lt;=20%,AN30&gt;1%),1,IF(AND(AN30&lt;=40%,AN30&gt;20%),2,IF(AND(AN30&lt;=80%,AN30&gt;40%),3,IF(AND(AN30&lt;=100%,AN&gt;80%),4,IF(AN30=100%,5)))))</f>
        <v>2</v>
      </c>
      <c r="AN30" s="53">
        <f t="shared" ref="AN30:AN45" si="63">AD30-(AD30*AI30)</f>
        <v>0.252</v>
      </c>
      <c r="AO30" s="55">
        <f t="shared" ref="AO30:AO45" si="64">+M30</f>
        <v>4</v>
      </c>
      <c r="AP30" s="57" t="str">
        <f t="shared" si="31"/>
        <v>Mayor 80%</v>
      </c>
      <c r="AQ30" s="116">
        <f t="shared" si="17"/>
        <v>42</v>
      </c>
      <c r="AR30" s="117" t="str">
        <f t="shared" si="18"/>
        <v>ALTA 2:4</v>
      </c>
      <c r="AS30" s="116" t="str">
        <f t="shared" ref="AS30:AS38" si="65">IF(AQ30=11,"BAJA 1:1",IF(AQ30=12,"BAJA 2:1",IF(AQ30=13,"MODERADA 3:1",IF(AQ30=14,"MODERADA 4:1","ALTA 5:1"))))</f>
        <v>ALTA 5:1</v>
      </c>
      <c r="AT30" s="116" t="str">
        <f t="shared" ref="AT30:AT38" si="66">IF(AQ30=21,"BAJA 1:2",IF(AQ30=22,"MODERADA 2:2",IF(AQ30=23,"MODERADA 3:2",IF($O30=24,"MODERADA 4:2","ALTA 5:2"))))</f>
        <v>ALTA 5:2</v>
      </c>
      <c r="AU30" s="116" t="str">
        <f t="shared" ref="AU30:AU38" si="67">IF(AQ30=31,"MODERADA 1:3",IF(AQ30=32,"MODERADA 2:3",IF(AQ30=33,"DODERADA 3:3",IF(AQ30=34,"ALTA 4:3","ALTA 5:3"))))</f>
        <v>ALTA 5:3</v>
      </c>
      <c r="AV30" s="116" t="str">
        <f t="shared" ref="AV30:AV38" si="68">IF(AQ30=41,"ALTA 1:4",IF(AQ30=42,"ALTA 2:4",IF(AQ30=43,"ALTA 3:4",IF(AQ30=44,"ALTA 4:4","ALTA 5:4"))))</f>
        <v>ALTA 2:4</v>
      </c>
      <c r="AW30" s="116" t="str">
        <f t="shared" ref="AW30:AW38" si="69">IF(AQ30=51,"EXTREMA 1:5",IF(AQ30=52,"EXTREMA 2:5",IF(AQ30=53,"EXTREMA 3:5",IF(AQ30=54,"EXTREMA 4:5","EXTREMA 5:5"))))</f>
        <v>EXTREMA 5:5</v>
      </c>
      <c r="AX30" s="111" t="s">
        <v>21</v>
      </c>
      <c r="AY30" s="2" t="s">
        <v>341</v>
      </c>
      <c r="AZ30" s="2" t="s">
        <v>342</v>
      </c>
      <c r="BA30" s="123">
        <v>45659</v>
      </c>
      <c r="BB30" s="123">
        <v>46022</v>
      </c>
      <c r="BC30" s="111" t="s">
        <v>343</v>
      </c>
      <c r="BD30" s="175" t="s">
        <v>539</v>
      </c>
      <c r="BE30" s="176" t="s">
        <v>548</v>
      </c>
      <c r="BF30" s="143" t="s">
        <v>548</v>
      </c>
      <c r="BG30" s="177" t="s">
        <v>545</v>
      </c>
    </row>
    <row r="31" spans="1:59" s="1" customFormat="1" ht="84" customHeight="1" x14ac:dyDescent="0.2">
      <c r="A31" s="111" t="s">
        <v>330</v>
      </c>
      <c r="B31" s="111" t="s">
        <v>344</v>
      </c>
      <c r="C31" s="113" t="s">
        <v>332</v>
      </c>
      <c r="D31" s="126" t="s">
        <v>345</v>
      </c>
      <c r="E31" s="126" t="s">
        <v>346</v>
      </c>
      <c r="F31" s="170" t="s">
        <v>347</v>
      </c>
      <c r="G31" s="111" t="s">
        <v>348</v>
      </c>
      <c r="H31" s="111" t="s">
        <v>101</v>
      </c>
      <c r="I31" s="111">
        <v>35</v>
      </c>
      <c r="J31" s="52">
        <f t="shared" si="57"/>
        <v>3</v>
      </c>
      <c r="K31" s="53">
        <f t="shared" si="32"/>
        <v>0.6</v>
      </c>
      <c r="L31" s="55" t="str">
        <f t="shared" si="39"/>
        <v>Media</v>
      </c>
      <c r="M31" s="2">
        <v>3</v>
      </c>
      <c r="N31" s="115" t="str">
        <f t="shared" si="56"/>
        <v>Moderado 60%</v>
      </c>
      <c r="O31" s="116">
        <f t="shared" si="4"/>
        <v>33</v>
      </c>
      <c r="P31" s="117" t="str">
        <f t="shared" si="5"/>
        <v>MODERADA 3:3</v>
      </c>
      <c r="Q31" s="116" t="str">
        <f t="shared" si="58"/>
        <v>ALTA 5:1</v>
      </c>
      <c r="R31" s="116" t="str">
        <f t="shared" si="59"/>
        <v>ALTA 5:2</v>
      </c>
      <c r="S31" s="116" t="str">
        <f t="shared" si="60"/>
        <v>MODERADA 3:3</v>
      </c>
      <c r="T31" s="116" t="str">
        <f t="shared" si="61"/>
        <v>ALTA 5:4</v>
      </c>
      <c r="U31" s="116" t="str">
        <f t="shared" si="62"/>
        <v>EXTREMA 5:5</v>
      </c>
      <c r="V31" s="118">
        <v>1</v>
      </c>
      <c r="W31" s="116" t="s">
        <v>349</v>
      </c>
      <c r="X31" s="116" t="s">
        <v>39</v>
      </c>
      <c r="Y31" s="116" t="s">
        <v>40</v>
      </c>
      <c r="Z31" s="120">
        <f t="shared" si="53"/>
        <v>0.4</v>
      </c>
      <c r="AA31" s="118" t="s">
        <v>81</v>
      </c>
      <c r="AB31" s="116" t="s">
        <v>159</v>
      </c>
      <c r="AC31" s="116" t="s">
        <v>350</v>
      </c>
      <c r="AD31" s="121">
        <f t="shared" ref="AD31:AD37" si="70">K31-(K31*Z31)</f>
        <v>0.36</v>
      </c>
      <c r="AE31" s="118">
        <v>2</v>
      </c>
      <c r="AF31" s="2" t="s">
        <v>351</v>
      </c>
      <c r="AG31" s="2" t="s">
        <v>42</v>
      </c>
      <c r="AH31" s="2" t="s">
        <v>40</v>
      </c>
      <c r="AI31" s="122">
        <f t="shared" si="54"/>
        <v>0.3</v>
      </c>
      <c r="AJ31" s="2" t="s">
        <v>81</v>
      </c>
      <c r="AK31" s="112" t="s">
        <v>159</v>
      </c>
      <c r="AL31" s="116" t="s">
        <v>350</v>
      </c>
      <c r="AM31" s="56" cm="1">
        <f t="array" ref="AM31">IF(AND(AN31&lt;=20%,AN31&gt;1%),1,IF(AND(AN31&lt;=40%,AN31&gt;20%),2,IF(AND(AN31&lt;=80%,AN31&gt;40%),3,IF(AND(AN31&lt;=100%,AN&gt;80%),4,IF(AN31=100%,5)))))</f>
        <v>2</v>
      </c>
      <c r="AN31" s="53">
        <f t="shared" si="63"/>
        <v>0.252</v>
      </c>
      <c r="AO31" s="55">
        <f t="shared" si="64"/>
        <v>3</v>
      </c>
      <c r="AP31" s="57" t="str">
        <f t="shared" si="31"/>
        <v>Moderado 60%</v>
      </c>
      <c r="AQ31" s="116">
        <f t="shared" si="17"/>
        <v>32</v>
      </c>
      <c r="AR31" s="117" t="str">
        <f t="shared" si="18"/>
        <v>MODERADA 2:3</v>
      </c>
      <c r="AS31" s="116" t="str">
        <f t="shared" si="65"/>
        <v>ALTA 5:1</v>
      </c>
      <c r="AT31" s="116" t="str">
        <f t="shared" si="66"/>
        <v>ALTA 5:2</v>
      </c>
      <c r="AU31" s="116" t="str">
        <f t="shared" si="67"/>
        <v>MODERADA 2:3</v>
      </c>
      <c r="AV31" s="116" t="str">
        <f t="shared" si="68"/>
        <v>ALTA 5:4</v>
      </c>
      <c r="AW31" s="116" t="str">
        <f t="shared" si="69"/>
        <v>EXTREMA 5:5</v>
      </c>
      <c r="AX31" s="111" t="s">
        <v>21</v>
      </c>
      <c r="AY31" s="2" t="s">
        <v>352</v>
      </c>
      <c r="AZ31" s="2" t="s">
        <v>353</v>
      </c>
      <c r="BA31" s="123">
        <v>45659</v>
      </c>
      <c r="BB31" s="123">
        <v>46022</v>
      </c>
      <c r="BC31" s="111" t="s">
        <v>354</v>
      </c>
      <c r="BD31" s="175" t="s">
        <v>540</v>
      </c>
      <c r="BE31" s="176" t="s">
        <v>548</v>
      </c>
      <c r="BF31" s="176" t="s">
        <v>548</v>
      </c>
      <c r="BG31" s="177" t="s">
        <v>545</v>
      </c>
    </row>
    <row r="32" spans="1:59" s="1" customFormat="1" ht="112" x14ac:dyDescent="0.2">
      <c r="A32" s="111" t="s">
        <v>330</v>
      </c>
      <c r="B32" s="111" t="s">
        <v>344</v>
      </c>
      <c r="C32" s="113" t="s">
        <v>355</v>
      </c>
      <c r="D32" s="126" t="s">
        <v>356</v>
      </c>
      <c r="E32" s="126" t="s">
        <v>357</v>
      </c>
      <c r="F32" s="170" t="s">
        <v>358</v>
      </c>
      <c r="G32" s="111" t="s">
        <v>348</v>
      </c>
      <c r="H32" s="111" t="s">
        <v>101</v>
      </c>
      <c r="I32" s="111">
        <v>35</v>
      </c>
      <c r="J32" s="52">
        <f t="shared" si="57"/>
        <v>3</v>
      </c>
      <c r="K32" s="53">
        <f t="shared" si="32"/>
        <v>0.6</v>
      </c>
      <c r="L32" s="55" t="str">
        <f t="shared" si="39"/>
        <v>Media</v>
      </c>
      <c r="M32" s="2">
        <v>3</v>
      </c>
      <c r="N32" s="115" t="str">
        <f t="shared" si="56"/>
        <v>Moderado 60%</v>
      </c>
      <c r="O32" s="116">
        <f t="shared" si="4"/>
        <v>33</v>
      </c>
      <c r="P32" s="117" t="str">
        <f t="shared" si="5"/>
        <v>MODERADA 3:3</v>
      </c>
      <c r="Q32" s="116" t="str">
        <f t="shared" si="58"/>
        <v>ALTA 5:1</v>
      </c>
      <c r="R32" s="116" t="str">
        <f t="shared" si="59"/>
        <v>ALTA 5:2</v>
      </c>
      <c r="S32" s="116" t="str">
        <f t="shared" si="60"/>
        <v>MODERADA 3:3</v>
      </c>
      <c r="T32" s="116" t="str">
        <f t="shared" si="61"/>
        <v>ALTA 5:4</v>
      </c>
      <c r="U32" s="116" t="str">
        <f t="shared" si="62"/>
        <v>EXTREMA 5:5</v>
      </c>
      <c r="V32" s="118">
        <v>1</v>
      </c>
      <c r="W32" s="116" t="s">
        <v>359</v>
      </c>
      <c r="X32" s="116" t="s">
        <v>39</v>
      </c>
      <c r="Y32" s="116" t="s">
        <v>40</v>
      </c>
      <c r="Z32" s="120">
        <f t="shared" si="53"/>
        <v>0.4</v>
      </c>
      <c r="AA32" s="118" t="s">
        <v>81</v>
      </c>
      <c r="AB32" s="116" t="s">
        <v>159</v>
      </c>
      <c r="AC32" s="116" t="s">
        <v>360</v>
      </c>
      <c r="AD32" s="121">
        <f t="shared" si="70"/>
        <v>0.36</v>
      </c>
      <c r="AE32" s="118">
        <v>2</v>
      </c>
      <c r="AF32" s="2" t="s">
        <v>361</v>
      </c>
      <c r="AG32" s="2" t="s">
        <v>42</v>
      </c>
      <c r="AH32" s="2" t="s">
        <v>40</v>
      </c>
      <c r="AI32" s="122">
        <f t="shared" si="54"/>
        <v>0.3</v>
      </c>
      <c r="AJ32" s="2" t="s">
        <v>81</v>
      </c>
      <c r="AK32" s="116" t="s">
        <v>159</v>
      </c>
      <c r="AL32" s="116" t="s">
        <v>360</v>
      </c>
      <c r="AM32" s="56" cm="1">
        <f t="array" ref="AM32">IF(AND(AN32&lt;=20%,AN32&gt;1%),1,IF(AND(AN32&lt;=40%,AN32&gt;20%),2,IF(AND(AN32&lt;=80%,AN32&gt;40%),3,IF(AND(AN32&lt;=100%,AN&gt;80%),4,IF(AN32=100%,5)))))</f>
        <v>2</v>
      </c>
      <c r="AN32" s="53">
        <f t="shared" si="63"/>
        <v>0.252</v>
      </c>
      <c r="AO32" s="55">
        <f t="shared" si="64"/>
        <v>3</v>
      </c>
      <c r="AP32" s="57" t="str">
        <f t="shared" si="31"/>
        <v>Moderado 60%</v>
      </c>
      <c r="AQ32" s="116">
        <f t="shared" si="17"/>
        <v>32</v>
      </c>
      <c r="AR32" s="117" t="str">
        <f t="shared" si="18"/>
        <v>MODERADA 2:3</v>
      </c>
      <c r="AS32" s="116" t="str">
        <f t="shared" si="65"/>
        <v>ALTA 5:1</v>
      </c>
      <c r="AT32" s="116" t="str">
        <f t="shared" si="66"/>
        <v>ALTA 5:2</v>
      </c>
      <c r="AU32" s="116" t="str">
        <f t="shared" si="67"/>
        <v>MODERADA 2:3</v>
      </c>
      <c r="AV32" s="116" t="str">
        <f t="shared" si="68"/>
        <v>ALTA 5:4</v>
      </c>
      <c r="AW32" s="116" t="str">
        <f t="shared" si="69"/>
        <v>EXTREMA 5:5</v>
      </c>
      <c r="AX32" s="111" t="s">
        <v>21</v>
      </c>
      <c r="AY32" s="2" t="s">
        <v>362</v>
      </c>
      <c r="AZ32" s="2" t="s">
        <v>353</v>
      </c>
      <c r="BA32" s="123">
        <v>45659</v>
      </c>
      <c r="BB32" s="123">
        <v>46022</v>
      </c>
      <c r="BC32" s="111" t="s">
        <v>363</v>
      </c>
      <c r="BD32" s="175" t="s">
        <v>541</v>
      </c>
      <c r="BE32" s="176" t="s">
        <v>548</v>
      </c>
      <c r="BF32" s="176" t="s">
        <v>548</v>
      </c>
      <c r="BG32" s="177" t="s">
        <v>545</v>
      </c>
    </row>
    <row r="33" spans="1:59" s="1" customFormat="1" ht="272" x14ac:dyDescent="0.2">
      <c r="A33" s="178" t="s">
        <v>330</v>
      </c>
      <c r="B33" s="111" t="s">
        <v>344</v>
      </c>
      <c r="C33" s="113" t="s">
        <v>332</v>
      </c>
      <c r="D33" s="113" t="s">
        <v>364</v>
      </c>
      <c r="E33" s="179" t="s">
        <v>365</v>
      </c>
      <c r="F33" s="113" t="s">
        <v>366</v>
      </c>
      <c r="G33" s="111" t="s">
        <v>142</v>
      </c>
      <c r="H33" s="111" t="s">
        <v>143</v>
      </c>
      <c r="I33" s="111">
        <v>3</v>
      </c>
      <c r="J33" s="52">
        <f t="shared" si="57"/>
        <v>2</v>
      </c>
      <c r="K33" s="53">
        <f t="shared" si="32"/>
        <v>0.4</v>
      </c>
      <c r="L33" s="55" t="str">
        <f t="shared" ref="L33:L35" si="71">IF(J33=1,"Muy Baja",IF(J33=2,"Baja",IF(J33=3,"Media",IF(J33=4,"Alta","Muy Alta"))))</f>
        <v>Baja</v>
      </c>
      <c r="M33" s="111">
        <v>3</v>
      </c>
      <c r="N33" s="115" t="str">
        <f t="shared" si="56"/>
        <v>Moderado 60%</v>
      </c>
      <c r="O33" s="116">
        <f t="shared" si="4"/>
        <v>32</v>
      </c>
      <c r="P33" s="117" t="str">
        <f t="shared" si="5"/>
        <v>MODERADA 2:3</v>
      </c>
      <c r="Q33" s="116" t="str">
        <f t="shared" si="58"/>
        <v>ALTA 5:1</v>
      </c>
      <c r="R33" s="116" t="str">
        <f t="shared" si="59"/>
        <v>ALTA 5:2</v>
      </c>
      <c r="S33" s="160" t="str">
        <f t="shared" si="60"/>
        <v>MODERADA 2:3</v>
      </c>
      <c r="T33" s="116" t="str">
        <f t="shared" si="61"/>
        <v>ALTA 5:4</v>
      </c>
      <c r="U33" s="116" t="str">
        <f t="shared" si="62"/>
        <v>EXTREMA 5:5</v>
      </c>
      <c r="V33" s="118">
        <v>1</v>
      </c>
      <c r="W33" s="116" t="s">
        <v>367</v>
      </c>
      <c r="X33" s="8" t="s">
        <v>39</v>
      </c>
      <c r="Y33" s="116" t="s">
        <v>40</v>
      </c>
      <c r="Z33" s="168">
        <f>IF(AND(X33="Preventivo",Y33="Manual"),40%,IF(AND(X33="Preventivo",Y33="Automatico"),50%,0))</f>
        <v>0.4</v>
      </c>
      <c r="AA33" s="111" t="s">
        <v>81</v>
      </c>
      <c r="AB33" s="8" t="s">
        <v>159</v>
      </c>
      <c r="AC33" s="8" t="s">
        <v>368</v>
      </c>
      <c r="AD33" s="121">
        <f t="shared" si="70"/>
        <v>0.24</v>
      </c>
      <c r="AE33" s="118">
        <v>2</v>
      </c>
      <c r="AF33" s="180" t="s">
        <v>369</v>
      </c>
      <c r="AG33" s="2" t="s">
        <v>42</v>
      </c>
      <c r="AH33" s="2" t="s">
        <v>40</v>
      </c>
      <c r="AI33" s="181">
        <f>IF(AND(AG33="Detectivo",AH33="Manual"),30%,IF(AND(AG33="Detectivo",AH33="Automatico"),40%,0))</f>
        <v>0.3</v>
      </c>
      <c r="AJ33" s="118" t="s">
        <v>81</v>
      </c>
      <c r="AK33" s="116" t="s">
        <v>159</v>
      </c>
      <c r="AL33" s="111" t="s">
        <v>370</v>
      </c>
      <c r="AM33" s="56" cm="1">
        <f t="array" ref="AM33">IF(AND(AN33&lt;=20%,AN33&gt;1%),1,IF(AND(AN33&lt;=40%,AN33&gt;20%),2,IF(AND(AN33&lt;=80%,AN33&gt;40%),3,IF(AND(AN33&lt;=100%,AN&gt;80%),4,IF(AN33=100%,5)))))</f>
        <v>1</v>
      </c>
      <c r="AN33" s="53">
        <f t="shared" si="63"/>
        <v>0.16799999999999998</v>
      </c>
      <c r="AO33" s="55">
        <f t="shared" si="64"/>
        <v>3</v>
      </c>
      <c r="AP33" s="57" t="str">
        <f t="shared" si="31"/>
        <v>Moderado 60%</v>
      </c>
      <c r="AQ33" s="116">
        <f t="shared" si="17"/>
        <v>31</v>
      </c>
      <c r="AR33" s="117" t="str">
        <f t="shared" si="18"/>
        <v>MODERADA 1:3</v>
      </c>
      <c r="AS33" s="116" t="str">
        <f t="shared" si="65"/>
        <v>ALTA 5:1</v>
      </c>
      <c r="AT33" s="116" t="str">
        <f t="shared" si="66"/>
        <v>ALTA 5:2</v>
      </c>
      <c r="AU33" s="116" t="str">
        <f t="shared" si="67"/>
        <v>MODERADA 1:3</v>
      </c>
      <c r="AV33" s="116" t="str">
        <f t="shared" si="68"/>
        <v>ALTA 5:4</v>
      </c>
      <c r="AW33" s="116" t="str">
        <f t="shared" si="69"/>
        <v>EXTREMA 5:5</v>
      </c>
      <c r="AX33" s="111" t="s">
        <v>21</v>
      </c>
      <c r="AY33" s="182" t="s">
        <v>371</v>
      </c>
      <c r="AZ33" s="182" t="s">
        <v>353</v>
      </c>
      <c r="BA33" s="123">
        <v>45658</v>
      </c>
      <c r="BB33" s="123">
        <v>46022</v>
      </c>
      <c r="BC33" s="111" t="s">
        <v>372</v>
      </c>
      <c r="BD33" s="175" t="s">
        <v>542</v>
      </c>
      <c r="BE33" s="177" t="s">
        <v>549</v>
      </c>
      <c r="BF33" s="177" t="s">
        <v>549</v>
      </c>
      <c r="BG33" s="177" t="s">
        <v>546</v>
      </c>
    </row>
    <row r="34" spans="1:59" s="1" customFormat="1" ht="89.25" customHeight="1" x14ac:dyDescent="0.2">
      <c r="A34" s="178" t="s">
        <v>330</v>
      </c>
      <c r="B34" s="111" t="s">
        <v>344</v>
      </c>
      <c r="C34" s="113" t="s">
        <v>332</v>
      </c>
      <c r="D34" s="113" t="s">
        <v>373</v>
      </c>
      <c r="E34" s="179" t="s">
        <v>374</v>
      </c>
      <c r="F34" s="183" t="s">
        <v>375</v>
      </c>
      <c r="G34" s="111" t="s">
        <v>142</v>
      </c>
      <c r="H34" s="111" t="s">
        <v>143</v>
      </c>
      <c r="I34" s="111">
        <v>3</v>
      </c>
      <c r="J34" s="52">
        <f t="shared" si="57"/>
        <v>2</v>
      </c>
      <c r="K34" s="53">
        <f t="shared" si="32"/>
        <v>0.4</v>
      </c>
      <c r="L34" s="55" t="str">
        <f t="shared" si="71"/>
        <v>Baja</v>
      </c>
      <c r="M34" s="111">
        <v>3</v>
      </c>
      <c r="N34" s="115" t="str">
        <f t="shared" si="56"/>
        <v>Moderado 60%</v>
      </c>
      <c r="O34" s="116">
        <f t="shared" si="4"/>
        <v>32</v>
      </c>
      <c r="P34" s="117" t="str">
        <f t="shared" si="5"/>
        <v>MODERADA 2:3</v>
      </c>
      <c r="Q34" s="116" t="str">
        <f t="shared" si="58"/>
        <v>ALTA 5:1</v>
      </c>
      <c r="R34" s="116" t="str">
        <f t="shared" si="59"/>
        <v>ALTA 5:2</v>
      </c>
      <c r="S34" s="160" t="str">
        <f t="shared" si="60"/>
        <v>MODERADA 2:3</v>
      </c>
      <c r="T34" s="116" t="str">
        <f t="shared" si="61"/>
        <v>ALTA 5:4</v>
      </c>
      <c r="U34" s="116" t="str">
        <f t="shared" si="62"/>
        <v>EXTREMA 5:5</v>
      </c>
      <c r="V34" s="118">
        <v>1</v>
      </c>
      <c r="W34" s="116" t="s">
        <v>376</v>
      </c>
      <c r="X34" s="8" t="s">
        <v>39</v>
      </c>
      <c r="Y34" s="116" t="s">
        <v>40</v>
      </c>
      <c r="Z34" s="168">
        <f>IF(AND(X34="Preventivo",Y34="Manual"),40%,IF(AND(X34="Preventivo",Y34="Automatico"),50%,0))</f>
        <v>0.4</v>
      </c>
      <c r="AA34" s="111" t="s">
        <v>81</v>
      </c>
      <c r="AB34" s="8" t="s">
        <v>159</v>
      </c>
      <c r="AC34" s="8" t="s">
        <v>377</v>
      </c>
      <c r="AD34" s="121">
        <f t="shared" si="70"/>
        <v>0.24</v>
      </c>
      <c r="AE34" s="118">
        <v>2</v>
      </c>
      <c r="AF34" s="180" t="s">
        <v>378</v>
      </c>
      <c r="AG34" s="2" t="s">
        <v>42</v>
      </c>
      <c r="AH34" s="2" t="s">
        <v>40</v>
      </c>
      <c r="AI34" s="181">
        <f>IF(AND(AG34="Detectivo",AH34="Manual"),30%,IF(AND(AG34="Detectivo",AH34="Automatico"),40%,0))</f>
        <v>0.3</v>
      </c>
      <c r="AJ34" s="118" t="s">
        <v>81</v>
      </c>
      <c r="AK34" s="116" t="s">
        <v>159</v>
      </c>
      <c r="AL34" s="111" t="s">
        <v>379</v>
      </c>
      <c r="AM34" s="56" cm="1">
        <f t="array" ref="AM34">IF(AND(AN34&lt;=20%,AN34&gt;1%),1,IF(AND(AN34&lt;=40%,AN34&gt;20%),2,IF(AND(AN34&lt;=80%,AN34&gt;40%),3,IF(AND(AN34&lt;=100%,AN&gt;80%),4,IF(AN34=100%,5)))))</f>
        <v>1</v>
      </c>
      <c r="AN34" s="53">
        <f t="shared" si="63"/>
        <v>0.16799999999999998</v>
      </c>
      <c r="AO34" s="55">
        <f t="shared" si="64"/>
        <v>3</v>
      </c>
      <c r="AP34" s="57" t="str">
        <f t="shared" si="31"/>
        <v>Moderado 60%</v>
      </c>
      <c r="AQ34" s="116">
        <f t="shared" si="17"/>
        <v>31</v>
      </c>
      <c r="AR34" s="117" t="str">
        <f t="shared" si="18"/>
        <v>MODERADA 1:3</v>
      </c>
      <c r="AS34" s="116" t="str">
        <f t="shared" si="65"/>
        <v>ALTA 5:1</v>
      </c>
      <c r="AT34" s="116" t="str">
        <f t="shared" si="66"/>
        <v>ALTA 5:2</v>
      </c>
      <c r="AU34" s="116" t="str">
        <f t="shared" si="67"/>
        <v>MODERADA 1:3</v>
      </c>
      <c r="AV34" s="116" t="str">
        <f t="shared" si="68"/>
        <v>ALTA 5:4</v>
      </c>
      <c r="AW34" s="116" t="str">
        <f t="shared" si="69"/>
        <v>EXTREMA 5:5</v>
      </c>
      <c r="AX34" s="111" t="s">
        <v>21</v>
      </c>
      <c r="AY34" s="182" t="s">
        <v>380</v>
      </c>
      <c r="AZ34" s="182" t="s">
        <v>353</v>
      </c>
      <c r="BA34" s="123">
        <v>45658</v>
      </c>
      <c r="BB34" s="123">
        <v>46022</v>
      </c>
      <c r="BC34" s="111" t="s">
        <v>381</v>
      </c>
      <c r="BD34" s="175" t="s">
        <v>543</v>
      </c>
      <c r="BE34" s="8" t="s">
        <v>551</v>
      </c>
      <c r="BF34" s="184" t="s">
        <v>550</v>
      </c>
      <c r="BG34" s="175" t="s">
        <v>547</v>
      </c>
    </row>
    <row r="35" spans="1:59" s="1" customFormat="1" ht="68.25" customHeight="1" x14ac:dyDescent="0.2">
      <c r="A35" s="178" t="s">
        <v>330</v>
      </c>
      <c r="B35" s="111" t="s">
        <v>344</v>
      </c>
      <c r="C35" s="113" t="s">
        <v>332</v>
      </c>
      <c r="D35" s="183" t="s">
        <v>382</v>
      </c>
      <c r="E35" s="179" t="s">
        <v>383</v>
      </c>
      <c r="F35" s="113" t="s">
        <v>384</v>
      </c>
      <c r="G35" s="111" t="s">
        <v>142</v>
      </c>
      <c r="H35" s="111" t="s">
        <v>143</v>
      </c>
      <c r="I35" s="111">
        <v>3</v>
      </c>
      <c r="J35" s="52">
        <f t="shared" si="57"/>
        <v>2</v>
      </c>
      <c r="K35" s="53">
        <f t="shared" si="32"/>
        <v>0.4</v>
      </c>
      <c r="L35" s="55" t="str">
        <f t="shared" si="71"/>
        <v>Baja</v>
      </c>
      <c r="M35" s="111">
        <v>3</v>
      </c>
      <c r="N35" s="115" t="str">
        <f t="shared" si="56"/>
        <v>Moderado 60%</v>
      </c>
      <c r="O35" s="116">
        <f t="shared" si="4"/>
        <v>32</v>
      </c>
      <c r="P35" s="117" t="str">
        <f t="shared" si="5"/>
        <v>MODERADA 2:3</v>
      </c>
      <c r="Q35" s="116" t="str">
        <f t="shared" si="58"/>
        <v>ALTA 5:1</v>
      </c>
      <c r="R35" s="116" t="str">
        <f t="shared" si="59"/>
        <v>ALTA 5:2</v>
      </c>
      <c r="S35" s="160" t="str">
        <f t="shared" si="60"/>
        <v>MODERADA 2:3</v>
      </c>
      <c r="T35" s="116" t="str">
        <f t="shared" si="61"/>
        <v>ALTA 5:4</v>
      </c>
      <c r="U35" s="116" t="str">
        <f t="shared" si="62"/>
        <v>EXTREMA 5:5</v>
      </c>
      <c r="V35" s="118">
        <v>1</v>
      </c>
      <c r="W35" s="116" t="s">
        <v>385</v>
      </c>
      <c r="X35" s="8" t="s">
        <v>39</v>
      </c>
      <c r="Y35" s="116" t="s">
        <v>40</v>
      </c>
      <c r="Z35" s="168">
        <f>IF(AND(X35="Preventivo",Y35="Manual"),40%,IF(AND(X35="Preventivo",Y35="Automatico"),50%,0))</f>
        <v>0.4</v>
      </c>
      <c r="AA35" s="111" t="s">
        <v>81</v>
      </c>
      <c r="AB35" s="8" t="s">
        <v>159</v>
      </c>
      <c r="AC35" s="8" t="s">
        <v>386</v>
      </c>
      <c r="AD35" s="121">
        <f t="shared" si="70"/>
        <v>0.24</v>
      </c>
      <c r="AE35" s="118">
        <v>2</v>
      </c>
      <c r="AF35" s="180" t="s">
        <v>387</v>
      </c>
      <c r="AG35" s="2" t="s">
        <v>42</v>
      </c>
      <c r="AH35" s="2" t="s">
        <v>40</v>
      </c>
      <c r="AI35" s="181">
        <f>IF(AND(AG35="Detectivo",AH35="Manual"),30%,IF(AND(AG35="Detectivo",AH35="Automatico"),40%,0))</f>
        <v>0.3</v>
      </c>
      <c r="AJ35" s="118" t="s">
        <v>81</v>
      </c>
      <c r="AK35" s="116" t="s">
        <v>159</v>
      </c>
      <c r="AL35" s="111" t="s">
        <v>338</v>
      </c>
      <c r="AM35" s="56" cm="1">
        <f t="array" ref="AM35">IF(AND(AN35&lt;=20%,AN35&gt;1%),1,IF(AND(AN35&lt;=40%,AN35&gt;20%),2,IF(AND(AN35&lt;=80%,AN35&gt;40%),3,IF(AND(AN35&lt;=100%,AN&gt;80%),4,IF(AN35=100%,5)))))</f>
        <v>1</v>
      </c>
      <c r="AN35" s="53">
        <f t="shared" si="63"/>
        <v>0.16799999999999998</v>
      </c>
      <c r="AO35" s="55">
        <f t="shared" si="64"/>
        <v>3</v>
      </c>
      <c r="AP35" s="57" t="str">
        <f t="shared" si="31"/>
        <v>Moderado 60%</v>
      </c>
      <c r="AQ35" s="116">
        <f t="shared" si="17"/>
        <v>31</v>
      </c>
      <c r="AR35" s="117" t="str">
        <f t="shared" si="18"/>
        <v>MODERADA 1:3</v>
      </c>
      <c r="AS35" s="116" t="str">
        <f t="shared" si="65"/>
        <v>ALTA 5:1</v>
      </c>
      <c r="AT35" s="116" t="str">
        <f t="shared" si="66"/>
        <v>ALTA 5:2</v>
      </c>
      <c r="AU35" s="116" t="str">
        <f t="shared" si="67"/>
        <v>MODERADA 1:3</v>
      </c>
      <c r="AV35" s="116" t="str">
        <f t="shared" si="68"/>
        <v>ALTA 5:4</v>
      </c>
      <c r="AW35" s="116" t="str">
        <f t="shared" si="69"/>
        <v>EXTREMA 5:5</v>
      </c>
      <c r="AX35" s="111" t="s">
        <v>21</v>
      </c>
      <c r="AY35" s="182" t="s">
        <v>388</v>
      </c>
      <c r="AZ35" s="182" t="s">
        <v>353</v>
      </c>
      <c r="BA35" s="123">
        <v>45658</v>
      </c>
      <c r="BB35" s="123">
        <v>46022</v>
      </c>
      <c r="BC35" s="111" t="s">
        <v>389</v>
      </c>
      <c r="BD35" s="175" t="s">
        <v>544</v>
      </c>
      <c r="BE35" s="176" t="s">
        <v>548</v>
      </c>
      <c r="BF35" s="176" t="s">
        <v>548</v>
      </c>
      <c r="BG35" s="175" t="s">
        <v>547</v>
      </c>
    </row>
    <row r="36" spans="1:59" s="1" customFormat="1" ht="70" x14ac:dyDescent="0.2">
      <c r="A36" s="111" t="s">
        <v>390</v>
      </c>
      <c r="B36" s="112" t="s">
        <v>391</v>
      </c>
      <c r="C36" s="113" t="s">
        <v>392</v>
      </c>
      <c r="D36" s="114" t="s">
        <v>393</v>
      </c>
      <c r="E36" s="114" t="s">
        <v>394</v>
      </c>
      <c r="F36" s="114" t="s">
        <v>395</v>
      </c>
      <c r="G36" s="111" t="s">
        <v>142</v>
      </c>
      <c r="H36" s="111" t="s">
        <v>101</v>
      </c>
      <c r="I36" s="111">
        <v>220</v>
      </c>
      <c r="J36" s="135">
        <f t="shared" ref="J36:J45" si="72">IF(I36&lt;3,1,IF(I36&lt;25,2,IF(I36&lt;500,3,IF(I36&lt;5000,4,IF(I36&gt;5000,5,0)))))</f>
        <v>3</v>
      </c>
      <c r="K36" s="53">
        <f t="shared" si="32"/>
        <v>0.6</v>
      </c>
      <c r="L36" s="55" t="str">
        <f t="shared" ref="L36:L37" si="73">IF(J36=1,"Muy Baja",IF(J36=2,"Baja",IF(J36=3,"Media",IF(J36=4,"Alta","muy Alta"))))</f>
        <v>Media</v>
      </c>
      <c r="M36" s="111">
        <v>2</v>
      </c>
      <c r="N36" s="115" t="str">
        <f t="shared" si="27"/>
        <v>Menor 40%</v>
      </c>
      <c r="O36" s="116">
        <f t="shared" si="4"/>
        <v>23</v>
      </c>
      <c r="P36" s="117" t="str">
        <f t="shared" si="5"/>
        <v>MODERADA 3:2</v>
      </c>
      <c r="Q36" s="116" t="str">
        <f t="shared" si="58"/>
        <v>ALTA 5:1</v>
      </c>
      <c r="R36" s="116" t="str">
        <f t="shared" si="59"/>
        <v>MODERADA 3:2</v>
      </c>
      <c r="S36" s="116" t="str">
        <f t="shared" si="60"/>
        <v>ALTA 5:3</v>
      </c>
      <c r="T36" s="116" t="str">
        <f t="shared" si="61"/>
        <v>ALTA 5:4</v>
      </c>
      <c r="U36" s="116" t="str">
        <f t="shared" si="62"/>
        <v>EXTREMA 5:5</v>
      </c>
      <c r="V36" s="118">
        <v>1</v>
      </c>
      <c r="W36" s="116" t="s">
        <v>396</v>
      </c>
      <c r="X36" s="116" t="s">
        <v>39</v>
      </c>
      <c r="Y36" s="116" t="s">
        <v>40</v>
      </c>
      <c r="Z36" s="120">
        <f t="shared" ref="Z36:Z37" si="74">IF(AND(X36="Preventivo",Y36="Manual"),40%,IF(AND(X36="Preventivo",Y36="Automatico"),50%,0))</f>
        <v>0.4</v>
      </c>
      <c r="AA36" s="116" t="s">
        <v>81</v>
      </c>
      <c r="AB36" s="116" t="s">
        <v>159</v>
      </c>
      <c r="AC36" s="116" t="s">
        <v>81</v>
      </c>
      <c r="AD36" s="121">
        <f t="shared" si="70"/>
        <v>0.36</v>
      </c>
      <c r="AE36" s="118">
        <v>2</v>
      </c>
      <c r="AF36" s="2" t="s">
        <v>397</v>
      </c>
      <c r="AG36" s="2" t="s">
        <v>42</v>
      </c>
      <c r="AH36" s="2" t="s">
        <v>40</v>
      </c>
      <c r="AI36" s="122">
        <f t="shared" ref="AI36:AI37" si="75">IF(AND(AG36="Detectivo",AH36="Manual"),30%,IF(AND(AG36="Detectivo",AH36="Automatico"),40%,0))</f>
        <v>0.3</v>
      </c>
      <c r="AJ36" s="2" t="s">
        <v>81</v>
      </c>
      <c r="AK36" s="2" t="s">
        <v>159</v>
      </c>
      <c r="AL36" s="2" t="s">
        <v>81</v>
      </c>
      <c r="AM36" s="56" cm="1">
        <f t="array" ref="AM36">IF(AND(AN36&lt;=20%,AN36&gt;1%),1,IF(AND(AN36&lt;=40%,AN36&gt;20%),2,IF(AND(AN36&lt;=80%,AN36&gt;40%),3,IF(AND(AN36&lt;=100%,AN&gt;80%),4,IF(AN36=100%,5)))))</f>
        <v>2</v>
      </c>
      <c r="AN36" s="53">
        <f t="shared" si="63"/>
        <v>0.252</v>
      </c>
      <c r="AO36" s="55">
        <f t="shared" si="64"/>
        <v>2</v>
      </c>
      <c r="AP36" s="57" t="str">
        <f t="shared" si="31"/>
        <v>Menor 40%</v>
      </c>
      <c r="AQ36" s="116">
        <f t="shared" si="17"/>
        <v>22</v>
      </c>
      <c r="AR36" s="117" t="str">
        <f t="shared" si="18"/>
        <v>MODERADA 2:2</v>
      </c>
      <c r="AS36" s="116" t="str">
        <f t="shared" si="65"/>
        <v>ALTA 5:1</v>
      </c>
      <c r="AT36" s="116" t="str">
        <f t="shared" si="66"/>
        <v>MODERADA 2:2</v>
      </c>
      <c r="AU36" s="116" t="str">
        <f t="shared" si="67"/>
        <v>ALTA 5:3</v>
      </c>
      <c r="AV36" s="116" t="str">
        <f t="shared" si="68"/>
        <v>ALTA 5:4</v>
      </c>
      <c r="AW36" s="116" t="str">
        <f t="shared" si="69"/>
        <v>EXTREMA 5:5</v>
      </c>
      <c r="AX36" s="111" t="s">
        <v>21</v>
      </c>
      <c r="AY36" s="2" t="s">
        <v>398</v>
      </c>
      <c r="AZ36" s="2" t="s">
        <v>399</v>
      </c>
      <c r="BA36" s="123">
        <v>45901</v>
      </c>
      <c r="BB36" s="123">
        <v>46022</v>
      </c>
      <c r="BC36" s="5" t="s">
        <v>400</v>
      </c>
      <c r="BD36" s="124"/>
      <c r="BE36" s="185" t="s">
        <v>538</v>
      </c>
      <c r="BF36" s="186"/>
      <c r="BG36" s="187"/>
    </row>
    <row r="37" spans="1:59" s="1" customFormat="1" ht="70" x14ac:dyDescent="0.2">
      <c r="A37" s="111" t="s">
        <v>390</v>
      </c>
      <c r="B37" s="112" t="s">
        <v>391</v>
      </c>
      <c r="C37" s="113" t="s">
        <v>392</v>
      </c>
      <c r="D37" s="126" t="s">
        <v>401</v>
      </c>
      <c r="E37" s="114" t="s">
        <v>402</v>
      </c>
      <c r="F37" s="114" t="s">
        <v>395</v>
      </c>
      <c r="G37" s="111" t="s">
        <v>142</v>
      </c>
      <c r="H37" s="111" t="s">
        <v>101</v>
      </c>
      <c r="I37" s="111">
        <v>300</v>
      </c>
      <c r="J37" s="135">
        <f t="shared" si="72"/>
        <v>3</v>
      </c>
      <c r="K37" s="53">
        <f t="shared" si="32"/>
        <v>0.6</v>
      </c>
      <c r="L37" s="55" t="str">
        <f t="shared" si="73"/>
        <v>Media</v>
      </c>
      <c r="M37" s="111">
        <v>2</v>
      </c>
      <c r="N37" s="115" t="str">
        <f t="shared" si="27"/>
        <v>Menor 40%</v>
      </c>
      <c r="O37" s="116">
        <f t="shared" si="4"/>
        <v>23</v>
      </c>
      <c r="P37" s="117" t="str">
        <f t="shared" si="5"/>
        <v>MODERADA 3:2</v>
      </c>
      <c r="Q37" s="116" t="str">
        <f t="shared" si="58"/>
        <v>ALTA 5:1</v>
      </c>
      <c r="R37" s="116" t="str">
        <f t="shared" si="59"/>
        <v>MODERADA 3:2</v>
      </c>
      <c r="S37" s="116" t="str">
        <f t="shared" si="60"/>
        <v>ALTA 5:3</v>
      </c>
      <c r="T37" s="116" t="str">
        <f t="shared" si="61"/>
        <v>ALTA 5:4</v>
      </c>
      <c r="U37" s="116" t="str">
        <f t="shared" si="62"/>
        <v>EXTREMA 5:5</v>
      </c>
      <c r="V37" s="118">
        <v>1</v>
      </c>
      <c r="W37" s="116" t="s">
        <v>403</v>
      </c>
      <c r="X37" s="116" t="s">
        <v>39</v>
      </c>
      <c r="Y37" s="116" t="s">
        <v>40</v>
      </c>
      <c r="Z37" s="120">
        <f t="shared" si="74"/>
        <v>0.4</v>
      </c>
      <c r="AA37" s="116" t="s">
        <v>81</v>
      </c>
      <c r="AB37" s="116" t="s">
        <v>159</v>
      </c>
      <c r="AC37" s="116" t="s">
        <v>81</v>
      </c>
      <c r="AD37" s="121">
        <f t="shared" si="70"/>
        <v>0.36</v>
      </c>
      <c r="AE37" s="118">
        <v>2</v>
      </c>
      <c r="AF37" s="2" t="s">
        <v>404</v>
      </c>
      <c r="AG37" s="2" t="s">
        <v>42</v>
      </c>
      <c r="AH37" s="2" t="s">
        <v>40</v>
      </c>
      <c r="AI37" s="122">
        <f t="shared" si="75"/>
        <v>0.3</v>
      </c>
      <c r="AJ37" s="2" t="s">
        <v>81</v>
      </c>
      <c r="AK37" s="2" t="s">
        <v>159</v>
      </c>
      <c r="AL37" s="2" t="s">
        <v>81</v>
      </c>
      <c r="AM37" s="56" cm="1">
        <f t="array" ref="AM37">IF(AND(AN37&lt;=20%,AN37&gt;1%),1,IF(AND(AN37&lt;=40%,AN37&gt;20%),2,IF(AND(AN37&lt;=80%,AN37&gt;40%),3,IF(AND(AN37&lt;=100%,AN&gt;80%),4,IF(AN37=100%,5)))))</f>
        <v>2</v>
      </c>
      <c r="AN37" s="53">
        <f t="shared" si="63"/>
        <v>0.252</v>
      </c>
      <c r="AO37" s="55">
        <f t="shared" si="64"/>
        <v>2</v>
      </c>
      <c r="AP37" s="57" t="str">
        <f t="shared" si="31"/>
        <v>Menor 40%</v>
      </c>
      <c r="AQ37" s="116">
        <f t="shared" si="17"/>
        <v>22</v>
      </c>
      <c r="AR37" s="117" t="str">
        <f t="shared" si="18"/>
        <v>MODERADA 2:2</v>
      </c>
      <c r="AS37" s="116" t="str">
        <f t="shared" si="65"/>
        <v>ALTA 5:1</v>
      </c>
      <c r="AT37" s="116" t="str">
        <f t="shared" si="66"/>
        <v>MODERADA 2:2</v>
      </c>
      <c r="AU37" s="116" t="str">
        <f t="shared" si="67"/>
        <v>ALTA 5:3</v>
      </c>
      <c r="AV37" s="116" t="str">
        <f t="shared" si="68"/>
        <v>ALTA 5:4</v>
      </c>
      <c r="AW37" s="116" t="str">
        <f t="shared" si="69"/>
        <v>EXTREMA 5:5</v>
      </c>
      <c r="AX37" s="111" t="s">
        <v>21</v>
      </c>
      <c r="AY37" s="2" t="s">
        <v>405</v>
      </c>
      <c r="AZ37" s="2" t="s">
        <v>399</v>
      </c>
      <c r="BA37" s="123">
        <v>45901</v>
      </c>
      <c r="BB37" s="123">
        <v>46022</v>
      </c>
      <c r="BC37" s="5" t="s">
        <v>406</v>
      </c>
      <c r="BD37" s="124"/>
      <c r="BE37" s="188"/>
      <c r="BF37" s="189"/>
      <c r="BG37" s="190"/>
    </row>
    <row r="38" spans="1:59" s="1" customFormat="1" ht="74.25" customHeight="1" x14ac:dyDescent="0.2">
      <c r="A38" s="111" t="s">
        <v>407</v>
      </c>
      <c r="B38" s="111" t="s">
        <v>408</v>
      </c>
      <c r="C38" s="8" t="s">
        <v>409</v>
      </c>
      <c r="D38" s="8" t="s">
        <v>410</v>
      </c>
      <c r="E38" s="8" t="s">
        <v>411</v>
      </c>
      <c r="F38" s="8" t="s">
        <v>412</v>
      </c>
      <c r="G38" s="111" t="s">
        <v>413</v>
      </c>
      <c r="H38" s="111" t="s">
        <v>101</v>
      </c>
      <c r="I38" s="111">
        <v>5</v>
      </c>
      <c r="J38" s="135">
        <f t="shared" si="72"/>
        <v>2</v>
      </c>
      <c r="K38" s="53">
        <f>IF(J38=1,"20%",IF(J38=2,40%,IF(J38=3,60%,IF(J38=4,80%,100%))))</f>
        <v>0.4</v>
      </c>
      <c r="L38" s="55" t="str">
        <f>IF(J38=1,"Muy Baja",IF(J38=2,"Baja",IF(J38=3,"Media",IF(J38=4,"Alta","Muy Alta"))))</f>
        <v>Baja</v>
      </c>
      <c r="M38" s="111">
        <v>1</v>
      </c>
      <c r="N38" s="115" t="str">
        <f t="shared" si="27"/>
        <v>Leve 20%</v>
      </c>
      <c r="O38" s="116">
        <f t="shared" si="4"/>
        <v>12</v>
      </c>
      <c r="P38" s="117" t="str">
        <f t="shared" si="5"/>
        <v>BAJA 2:1</v>
      </c>
      <c r="Q38" s="116" t="str">
        <f>IF(O38=11,"BAJA 1:1",IF(O38=12,"BAJA 2:1",IF(O38=13,"MODERADA 3:1",IF(O38=14,"BAJA 4:1","ALTA 5:1"))))</f>
        <v>BAJA 2:1</v>
      </c>
      <c r="R38" s="116" t="str">
        <f>IF(O38=21,"BAJA 1:2",IF(O38=22,"MODERADA 2:2",IF(O38=23,"MODERADA 3:2",IF($O38=24,"MODERADA 4:2","ALTA 5:2"))))</f>
        <v>ALTA 5:2</v>
      </c>
      <c r="S38" s="116" t="str">
        <f>IF(O38=31,"MODERADA 1:3",IF(O38=32,"MODERADA 2:3",IF(O38=33,"MODERADA 3:3",IF(O38=34,"ALTA 4:3","ALTA 5:3"))))</f>
        <v>ALTA 5:3</v>
      </c>
      <c r="T38" s="116" t="str">
        <f>IF(O38=41,"ALTA 1:4",IF(O38=42,"ALTA 2:4",IF(O38=43,"ALTA 3:4",IF(O38=44,"ALTA 4:4","ALTA 5:4"))))</f>
        <v>ALTA 5:4</v>
      </c>
      <c r="U38" s="116" t="str">
        <f>IF(O38=51,"EXTREMA 1:5",IF(O38=52,"EXTREMA 2:5",IF(O38=53,"EXTREMA 3:5",IF(O38=54,"EXTREMA 4:5","EXTREMA 5:5"))))</f>
        <v>EXTREMA 5:5</v>
      </c>
      <c r="V38" s="118">
        <v>1</v>
      </c>
      <c r="W38" s="116" t="s">
        <v>414</v>
      </c>
      <c r="X38" s="116" t="s">
        <v>39</v>
      </c>
      <c r="Y38" s="116" t="s">
        <v>40</v>
      </c>
      <c r="Z38" s="120">
        <f>IF(AND(X38="Preventivo",Y38="Manual"),40%,IF(AND(X38="Preventivo",Y38="Automatico"),50%,0))</f>
        <v>0.4</v>
      </c>
      <c r="AA38" s="116" t="s">
        <v>81</v>
      </c>
      <c r="AB38" s="116" t="s">
        <v>159</v>
      </c>
      <c r="AC38" s="191" t="s">
        <v>524</v>
      </c>
      <c r="AD38" s="121">
        <f>K38-(K38*Z38)</f>
        <v>0.24</v>
      </c>
      <c r="AE38" s="118">
        <v>2</v>
      </c>
      <c r="AF38" s="126" t="s">
        <v>415</v>
      </c>
      <c r="AG38" s="118" t="s">
        <v>42</v>
      </c>
      <c r="AH38" s="118" t="s">
        <v>40</v>
      </c>
      <c r="AI38" s="142">
        <f>IF(AND(AG38="Detectivo",AH38="Manual"),30%,IF(AND(AG38="Detectivo",AH38="Automatico"),40%,0))</f>
        <v>0.3</v>
      </c>
      <c r="AJ38" s="2" t="s">
        <v>117</v>
      </c>
      <c r="AK38" s="2" t="s">
        <v>120</v>
      </c>
      <c r="AL38" s="2" t="s">
        <v>416</v>
      </c>
      <c r="AM38" s="56" cm="1">
        <f t="array" ref="AM38">IF(AND(AN38&lt;=20%,AN38&gt;1%),1,IF(AND(AN38&lt;=40%,AN38&gt;20%),2,IF(AND(AN38&lt;=80%,AN38&gt;40%),3,IF(AND(AN38&lt;=100%,AN&gt;80%),4,IF(AN38=100%,5)))))</f>
        <v>1</v>
      </c>
      <c r="AN38" s="53">
        <f t="shared" si="63"/>
        <v>0.16799999999999998</v>
      </c>
      <c r="AO38" s="55">
        <f t="shared" si="64"/>
        <v>1</v>
      </c>
      <c r="AP38" s="57" t="str">
        <f t="shared" si="31"/>
        <v>Leve 20%</v>
      </c>
      <c r="AQ38" s="116">
        <f t="shared" si="17"/>
        <v>11</v>
      </c>
      <c r="AR38" s="117" t="str">
        <f t="shared" si="18"/>
        <v>BAJA 1:1</v>
      </c>
      <c r="AS38" s="116" t="str">
        <f t="shared" si="65"/>
        <v>BAJA 1:1</v>
      </c>
      <c r="AT38" s="116" t="str">
        <f t="shared" si="66"/>
        <v>ALTA 5:2</v>
      </c>
      <c r="AU38" s="116" t="str">
        <f t="shared" si="67"/>
        <v>ALTA 5:3</v>
      </c>
      <c r="AV38" s="116" t="str">
        <f t="shared" si="68"/>
        <v>ALTA 5:4</v>
      </c>
      <c r="AW38" s="116" t="str">
        <f t="shared" si="69"/>
        <v>EXTREMA 5:5</v>
      </c>
      <c r="AX38" s="111" t="s">
        <v>186</v>
      </c>
      <c r="AY38" s="126" t="s">
        <v>525</v>
      </c>
      <c r="AZ38" s="111" t="s">
        <v>526</v>
      </c>
      <c r="BA38" s="123">
        <v>45901</v>
      </c>
      <c r="BB38" s="123">
        <v>46022</v>
      </c>
      <c r="BC38" s="111" t="s">
        <v>527</v>
      </c>
      <c r="BD38" s="124"/>
      <c r="BE38" s="192" t="s">
        <v>537</v>
      </c>
      <c r="BF38" s="193"/>
      <c r="BG38" s="194"/>
    </row>
    <row r="39" spans="1:59" s="1" customFormat="1" ht="75.75" customHeight="1" x14ac:dyDescent="0.2">
      <c r="A39" s="111" t="s">
        <v>417</v>
      </c>
      <c r="B39" s="112" t="s">
        <v>418</v>
      </c>
      <c r="C39" s="113" t="s">
        <v>419</v>
      </c>
      <c r="D39" s="114" t="s">
        <v>420</v>
      </c>
      <c r="E39" s="114" t="s">
        <v>421</v>
      </c>
      <c r="F39" s="114" t="s">
        <v>422</v>
      </c>
      <c r="G39" s="112" t="s">
        <v>79</v>
      </c>
      <c r="H39" s="111" t="s">
        <v>101</v>
      </c>
      <c r="I39" s="111">
        <v>201</v>
      </c>
      <c r="J39" s="135">
        <f t="shared" si="72"/>
        <v>3</v>
      </c>
      <c r="K39" s="53">
        <f t="shared" ref="K39:K45" si="76">IF(J39=1,"20%",IF(J39=2,40%,IF(J39=3,60%,IF(J39=4,80%,100%))))</f>
        <v>0.6</v>
      </c>
      <c r="L39" s="55" t="str">
        <f t="shared" ref="L39:L42" si="77">IF(J39=1,"Muy Baja",IF(J39=2,"Baja",IF(J39=3,"Media",IF(J39=4,"Alta","muy Alta"))))</f>
        <v>Media</v>
      </c>
      <c r="M39" s="111">
        <v>3</v>
      </c>
      <c r="N39" s="115" t="str">
        <f t="shared" si="27"/>
        <v>Moderado 60%</v>
      </c>
      <c r="O39" s="116">
        <f t="shared" si="4"/>
        <v>33</v>
      </c>
      <c r="P39" s="117" t="str">
        <f t="shared" si="5"/>
        <v>MODERADA 3:3</v>
      </c>
      <c r="Q39" s="116" t="str">
        <f>IF(O39=11,"BAJA 1:1",IF(O39=12,"BAJA 2:1",IF(O39=13,"MODERADA 3:1",IF(O39=14,"MODERADA 4:1","ALTA 5:1"))))</f>
        <v>ALTA 5:1</v>
      </c>
      <c r="R39" s="116" t="str">
        <f>IF(O39=21,"BAJA 1:2",IF(O39=22,"MODERADA 2:2",IF(O39=23,"MODERADA 3:2",IF($O39=24,"MODERADA 4:2","ALTA 5:2"))))</f>
        <v>ALTA 5:2</v>
      </c>
      <c r="S39" s="160" t="str">
        <f>IF(O39=31,"MODERADA 1:3",IF(O39=32,"MODERADA 2:3",IF(O39=33,"MODERADA 3:3",IF(O39=34,"ALTA 4:3","ALTA 5:3"))))</f>
        <v>MODERADA 3:3</v>
      </c>
      <c r="T39" s="116" t="str">
        <f>IF(O39=41,"ALTA 1:4",IF(O39=42,"ALTA 2:4",IF(O39=43,"ALTA 3:4",IF(O39=44,"ALTA 4:4","ALTA 5:4"))))</f>
        <v>ALTA 5:4</v>
      </c>
      <c r="U39" s="116" t="str">
        <f>IF(O39=51,"EXTREMA 1:5",IF(O39=52,"EXTREMA 2:5",IF(O39=53,"EXTREMA 3:5",IF(O39=54,"EXTREMA 4:5","EXTREMA 5:5"))))</f>
        <v>EXTREMA 5:5</v>
      </c>
      <c r="V39" s="118">
        <v>1</v>
      </c>
      <c r="W39" s="119" t="s">
        <v>423</v>
      </c>
      <c r="X39" s="118" t="s">
        <v>39</v>
      </c>
      <c r="Y39" s="118" t="s">
        <v>40</v>
      </c>
      <c r="Z39" s="181">
        <f t="shared" ref="Z39:Z45" si="78">IF(AND(X39="Preventivo",Y39="Manual"),40%,IF(AND(X39="Preventivo",Y39="Automatico"),50%,0))</f>
        <v>0.4</v>
      </c>
      <c r="AA39" s="118" t="s">
        <v>424</v>
      </c>
      <c r="AB39" s="118" t="s">
        <v>425</v>
      </c>
      <c r="AC39" s="118" t="s">
        <v>424</v>
      </c>
      <c r="AD39" s="121">
        <f t="shared" ref="AD39:AD45" si="79">K39-(K39*Z39)</f>
        <v>0.36</v>
      </c>
      <c r="AE39" s="118">
        <v>2</v>
      </c>
      <c r="AF39" s="2" t="s">
        <v>426</v>
      </c>
      <c r="AG39" s="2" t="s">
        <v>42</v>
      </c>
      <c r="AH39" s="2" t="s">
        <v>40</v>
      </c>
      <c r="AI39" s="169">
        <f t="shared" ref="AI39:AI45" si="80">IF(AND(AG39="Detectivo",AH39="Manual"),30%,IF(AND(AG39="Detectivo",AH39="Automatico"),40%,0))</f>
        <v>0.3</v>
      </c>
      <c r="AJ39" s="2" t="s">
        <v>424</v>
      </c>
      <c r="AK39" s="2" t="s">
        <v>161</v>
      </c>
      <c r="AL39" s="2" t="s">
        <v>424</v>
      </c>
      <c r="AM39" s="56" cm="1">
        <f t="array" ref="AM39">IF(AND(AN39&lt;=20%,AN39&gt;1%),1,IF(AND(AN39&lt;=40%,AN39&gt;20%),2,IF(AND(AN39&lt;=80%,AN39&gt;40%),3,IF(AND(AN39&lt;=100%,AN&gt;80%),4,IF(AN39=100%,5)))))</f>
        <v>2</v>
      </c>
      <c r="AN39" s="53">
        <f t="shared" si="63"/>
        <v>0.252</v>
      </c>
      <c r="AO39" s="55">
        <f t="shared" si="64"/>
        <v>3</v>
      </c>
      <c r="AP39" s="57" t="str">
        <f t="shared" si="31"/>
        <v>Moderado 60%</v>
      </c>
      <c r="AQ39" s="161">
        <f t="shared" si="17"/>
        <v>32</v>
      </c>
      <c r="AR39" s="117" t="str">
        <f t="shared" si="18"/>
        <v>MODERADA 2:3</v>
      </c>
      <c r="AS39" s="116" t="str">
        <f>IF(AQ39=11,"BAJA 1:1",IF(AQ39=12,"BAJA 2:1",IF(AQ39=13,"MODERADA 3:1",IF(AQ39=14,"MODERADA 4:1","ALTA 5:1"))))</f>
        <v>ALTA 5:1</v>
      </c>
      <c r="AT39" s="116" t="str">
        <f>IF(AQ39=21,"BAJA 1:2",IF(AQ39=22,"MODERADA 2:2",IF(AQ39=23,"MODERADA 3:2",IF($O39=24,"MODERADA 4:2","ALTA 5:2"))))</f>
        <v>ALTA 5:2</v>
      </c>
      <c r="AU39" s="116" t="str">
        <f>IF(AQ39=31,"MODERADA 1:3",IF(AQ39=32,"MODERADA 2:3",IF(AQ39=33,"DODERADA 3:3",IF(AQ39=34,"ALTA 4:3","ALTA 5:3"))))</f>
        <v>MODERADA 2:3</v>
      </c>
      <c r="AV39" s="116" t="str">
        <f>IF(AQ39=41,"ALTA 1:4",IF(AQ39=42,"ALTA 2:4",IF(AQ39=43,"ALTA 3:4",IF(AQ39=44,"ALTA 4:4","ALTA 5:4"))))</f>
        <v>ALTA 5:4</v>
      </c>
      <c r="AW39" s="116" t="str">
        <f>IF(AQ39=51,"EXTREMA 1:5",IF(AQ39=52,"EXTREMA 2:5",IF(AQ39=53,"EXTREMA 3:5",IF(AQ39=54,"EXTREMA 4:5","EXTREMA 5:5"))))</f>
        <v>EXTREMA 5:5</v>
      </c>
      <c r="AX39" s="111" t="s">
        <v>21</v>
      </c>
      <c r="AY39" s="2" t="s">
        <v>427</v>
      </c>
      <c r="AZ39" s="2" t="s">
        <v>428</v>
      </c>
      <c r="BA39" s="123">
        <v>45778</v>
      </c>
      <c r="BB39" s="123">
        <v>46022</v>
      </c>
      <c r="BC39" s="5" t="s">
        <v>429</v>
      </c>
      <c r="BD39" s="124"/>
      <c r="BE39" s="5" t="s">
        <v>521</v>
      </c>
      <c r="BF39" s="5" t="s">
        <v>522</v>
      </c>
      <c r="BG39" s="5" t="s">
        <v>523</v>
      </c>
    </row>
    <row r="40" spans="1:59" s="1" customFormat="1" ht="45.75" customHeight="1" x14ac:dyDescent="0.2">
      <c r="A40" s="111" t="s">
        <v>430</v>
      </c>
      <c r="B40" s="112" t="s">
        <v>431</v>
      </c>
      <c r="C40" s="113" t="s">
        <v>432</v>
      </c>
      <c r="D40" s="114" t="s">
        <v>433</v>
      </c>
      <c r="E40" s="114" t="s">
        <v>434</v>
      </c>
      <c r="F40" s="114" t="s">
        <v>435</v>
      </c>
      <c r="G40" s="112" t="s">
        <v>79</v>
      </c>
      <c r="H40" s="111" t="s">
        <v>101</v>
      </c>
      <c r="I40" s="111">
        <v>2</v>
      </c>
      <c r="J40" s="135">
        <f t="shared" si="72"/>
        <v>1</v>
      </c>
      <c r="K40" s="53" t="str">
        <f t="shared" si="76"/>
        <v>20%</v>
      </c>
      <c r="L40" s="55" t="str">
        <f t="shared" si="77"/>
        <v>Muy Baja</v>
      </c>
      <c r="M40" s="111">
        <v>2</v>
      </c>
      <c r="N40" s="115" t="str">
        <f t="shared" si="27"/>
        <v>Menor 40%</v>
      </c>
      <c r="O40" s="116">
        <f t="shared" si="4"/>
        <v>21</v>
      </c>
      <c r="P40" s="117" t="str">
        <f t="shared" si="5"/>
        <v>BAJA 1:2</v>
      </c>
      <c r="Q40" s="116" t="str">
        <f t="shared" ref="Q40:Q45" si="81">IF(O40=11,"BAJA 1:1",IF(O40=12,"BAJA 2:1",IF(O40=13,"MODERADA 3:1",IF(O40=14,"MODERADA 4:1","ALTA 5:1"))))</f>
        <v>ALTA 5:1</v>
      </c>
      <c r="R40" s="116" t="str">
        <f t="shared" ref="R40:R45" si="82">IF(O40=21,"BAJA 1:2",IF(O40=22,"MODERADA 2:2",IF(O40=23,"MODERADA 3:2",IF($O40=24,"MODERADA 4:2","ALTA 5:2"))))</f>
        <v>BAJA 1:2</v>
      </c>
      <c r="S40" s="160" t="str">
        <f t="shared" ref="S40:S45" si="83">IF(O40=31,"MODERADA 1:3",IF(O40=32,"MODERADA 2:3",IF(O40=33,"MODERADA 3:3",IF(O40=34,"ALTA 4:3","ALTA 5:3"))))</f>
        <v>ALTA 5:3</v>
      </c>
      <c r="T40" s="116" t="str">
        <f t="shared" ref="T40:T45" si="84">IF(O40=41,"ALTA 1:4",IF(O40=42,"ALTA 2:4",IF(O40=43,"ALTA 3:4",IF(O40=44,"ALTA 4:4","ALTA 5:4"))))</f>
        <v>ALTA 5:4</v>
      </c>
      <c r="U40" s="116" t="str">
        <f t="shared" ref="U40:U45" si="85">IF(O40=51,"EXTREMA 1:5",IF(O40=52,"EXTREMA 2:5",IF(O40=53,"EXTREMA 3:5",IF(O40=54,"EXTREMA 4:5","EXTREMA 5:5"))))</f>
        <v>EXTREMA 5:5</v>
      </c>
      <c r="V40" s="118">
        <v>1</v>
      </c>
      <c r="W40" s="116" t="s">
        <v>445</v>
      </c>
      <c r="X40" s="116" t="s">
        <v>39</v>
      </c>
      <c r="Y40" s="116" t="s">
        <v>40</v>
      </c>
      <c r="Z40" s="168">
        <f t="shared" si="78"/>
        <v>0.4</v>
      </c>
      <c r="AA40" s="116" t="s">
        <v>117</v>
      </c>
      <c r="AB40" s="116">
        <v>2</v>
      </c>
      <c r="AC40" s="116" t="s">
        <v>446</v>
      </c>
      <c r="AD40" s="121">
        <f t="shared" si="79"/>
        <v>0.12</v>
      </c>
      <c r="AE40" s="118">
        <v>2</v>
      </c>
      <c r="AF40" s="112" t="s">
        <v>447</v>
      </c>
      <c r="AG40" s="112" t="s">
        <v>42</v>
      </c>
      <c r="AH40" s="112" t="s">
        <v>40</v>
      </c>
      <c r="AI40" s="169">
        <f t="shared" si="80"/>
        <v>0.3</v>
      </c>
      <c r="AJ40" s="2" t="s">
        <v>81</v>
      </c>
      <c r="AK40" s="112" t="s">
        <v>159</v>
      </c>
      <c r="AL40" s="112" t="s">
        <v>448</v>
      </c>
      <c r="AM40" s="56" cm="1">
        <f t="array" ref="AM40">IF(AND(AN40&lt;=20%,AN40&gt;1%),1,IF(AND(AN40&lt;=40%,AN40&gt;20%),2,IF(AND(AN40&lt;=80%,AN40&gt;40%),3,IF(AND(AN40&lt;=100%,AN&gt;80%),4,IF(AN40=100%,5)))))</f>
        <v>1</v>
      </c>
      <c r="AN40" s="53">
        <f t="shared" si="63"/>
        <v>8.3999999999999991E-2</v>
      </c>
      <c r="AO40" s="55">
        <f t="shared" si="64"/>
        <v>2</v>
      </c>
      <c r="AP40" s="57" t="str">
        <f t="shared" si="31"/>
        <v>Menor 40%</v>
      </c>
      <c r="AQ40" s="161">
        <f t="shared" si="17"/>
        <v>21</v>
      </c>
      <c r="AR40" s="117" t="str">
        <f t="shared" si="18"/>
        <v>BAJA 1:2</v>
      </c>
      <c r="AS40" s="116" t="str">
        <f t="shared" ref="AS40:AS45" si="86">IF(AQ40=11,"BAJA 1:1",IF(AQ40=12,"BAJA 2:1",IF(AQ40=13,"MODERADA 3:1",IF(AQ40=14,"MODERADA 4:1","ALTA 5:1"))))</f>
        <v>ALTA 5:1</v>
      </c>
      <c r="AT40" s="116" t="str">
        <f t="shared" ref="AT40:AT45" si="87">IF(AQ40=21,"BAJA 1:2",IF(AQ40=22,"MODERADA 2:2",IF(AQ40=23,"MODERADA 3:2",IF($O40=24,"MODERADA 4:2","ALTA 5:2"))))</f>
        <v>BAJA 1:2</v>
      </c>
      <c r="AU40" s="116" t="str">
        <f t="shared" ref="AU40:AU45" si="88">IF(AQ40=31,"MODERADA 1:3",IF(AQ40=32,"MODERADA 2:3",IF(AQ40=33,"DODERADA 3:3",IF(AQ40=34,"ALTA 4:3","ALTA 5:3"))))</f>
        <v>ALTA 5:3</v>
      </c>
      <c r="AV40" s="116" t="str">
        <f t="shared" ref="AV40:AV45" si="89">IF(AQ40=41,"ALTA 1:4",IF(AQ40=42,"ALTA 2:4",IF(AQ40=43,"ALTA 3:4",IF(AQ40=44,"ALTA 4:4","ALTA 5:4"))))</f>
        <v>ALTA 5:4</v>
      </c>
      <c r="AW40" s="116" t="str">
        <f t="shared" ref="AW40:AW45" si="90">IF(AQ40=51,"EXTREMA 1:5",IF(AQ40=52,"EXTREMA 2:5",IF(AQ40=53,"EXTREMA 3:5",IF(AQ40=54,"EXTREMA 4:5","EXTREMA 5:5"))))</f>
        <v>EXTREMA 5:5</v>
      </c>
      <c r="AX40" s="111" t="s">
        <v>457</v>
      </c>
      <c r="AY40" s="111" t="s">
        <v>528</v>
      </c>
      <c r="AZ40" s="111" t="s">
        <v>529</v>
      </c>
      <c r="BA40" s="123">
        <v>45901</v>
      </c>
      <c r="BB40" s="123">
        <v>46022</v>
      </c>
      <c r="BC40" s="111" t="s">
        <v>530</v>
      </c>
      <c r="BE40" s="185" t="s">
        <v>536</v>
      </c>
      <c r="BF40" s="186"/>
      <c r="BG40" s="187"/>
    </row>
    <row r="41" spans="1:59" s="1" customFormat="1" ht="84" x14ac:dyDescent="0.2">
      <c r="A41" s="111" t="s">
        <v>430</v>
      </c>
      <c r="B41" s="2" t="s">
        <v>436</v>
      </c>
      <c r="C41" s="113" t="s">
        <v>437</v>
      </c>
      <c r="D41" s="114" t="s">
        <v>438</v>
      </c>
      <c r="E41" s="114" t="s">
        <v>434</v>
      </c>
      <c r="F41" s="114" t="s">
        <v>439</v>
      </c>
      <c r="G41" s="112" t="s">
        <v>413</v>
      </c>
      <c r="H41" s="111" t="s">
        <v>101</v>
      </c>
      <c r="I41" s="111">
        <v>1</v>
      </c>
      <c r="J41" s="135">
        <f t="shared" si="72"/>
        <v>1</v>
      </c>
      <c r="K41" s="53" t="str">
        <f t="shared" si="76"/>
        <v>20%</v>
      </c>
      <c r="L41" s="55" t="str">
        <f t="shared" si="77"/>
        <v>Muy Baja</v>
      </c>
      <c r="M41" s="111">
        <v>2</v>
      </c>
      <c r="N41" s="115" t="str">
        <f t="shared" si="27"/>
        <v>Menor 40%</v>
      </c>
      <c r="O41" s="116">
        <f t="shared" si="4"/>
        <v>21</v>
      </c>
      <c r="P41" s="117" t="str">
        <f t="shared" si="5"/>
        <v>BAJA 1:2</v>
      </c>
      <c r="Q41" s="116" t="str">
        <f t="shared" si="81"/>
        <v>ALTA 5:1</v>
      </c>
      <c r="R41" s="116" t="str">
        <f t="shared" si="82"/>
        <v>BAJA 1:2</v>
      </c>
      <c r="S41" s="160" t="str">
        <f t="shared" si="83"/>
        <v>ALTA 5:3</v>
      </c>
      <c r="T41" s="116" t="str">
        <f t="shared" si="84"/>
        <v>ALTA 5:4</v>
      </c>
      <c r="U41" s="116" t="str">
        <f t="shared" si="85"/>
        <v>EXTREMA 5:5</v>
      </c>
      <c r="V41" s="118">
        <v>1</v>
      </c>
      <c r="W41" s="116" t="s">
        <v>449</v>
      </c>
      <c r="X41" s="116" t="s">
        <v>39</v>
      </c>
      <c r="Y41" s="116" t="s">
        <v>40</v>
      </c>
      <c r="Z41" s="168">
        <f t="shared" si="78"/>
        <v>0.4</v>
      </c>
      <c r="AA41" s="116" t="s">
        <v>117</v>
      </c>
      <c r="AB41" s="116">
        <v>1</v>
      </c>
      <c r="AC41" s="116" t="s">
        <v>450</v>
      </c>
      <c r="AD41" s="121">
        <f t="shared" si="79"/>
        <v>0.12</v>
      </c>
      <c r="AE41" s="118">
        <v>2</v>
      </c>
      <c r="AF41" s="2" t="s">
        <v>451</v>
      </c>
      <c r="AG41" s="2" t="s">
        <v>42</v>
      </c>
      <c r="AH41" s="2" t="s">
        <v>40</v>
      </c>
      <c r="AI41" s="169">
        <f t="shared" si="80"/>
        <v>0.3</v>
      </c>
      <c r="AJ41" s="2" t="s">
        <v>81</v>
      </c>
      <c r="AK41" s="2" t="s">
        <v>159</v>
      </c>
      <c r="AL41" s="2" t="s">
        <v>452</v>
      </c>
      <c r="AM41" s="56" cm="1">
        <f t="array" ref="AM41">IF(AND(AN41&lt;=20%,AN41&gt;1%),1,IF(AND(AN41&lt;=40%,AN41&gt;20%),2,IF(AND(AN41&lt;=80%,AN41&gt;40%),3,IF(AND(AN41&lt;=100%,AN&gt;80%),4,IF(AN41=100%,5)))))</f>
        <v>1</v>
      </c>
      <c r="AN41" s="53">
        <f t="shared" si="63"/>
        <v>8.3999999999999991E-2</v>
      </c>
      <c r="AO41" s="55">
        <f t="shared" si="64"/>
        <v>2</v>
      </c>
      <c r="AP41" s="57" t="str">
        <f t="shared" si="31"/>
        <v>Menor 40%</v>
      </c>
      <c r="AQ41" s="161">
        <f t="shared" si="17"/>
        <v>21</v>
      </c>
      <c r="AR41" s="117" t="str">
        <f t="shared" si="18"/>
        <v>BAJA 1:2</v>
      </c>
      <c r="AS41" s="116" t="str">
        <f t="shared" si="86"/>
        <v>ALTA 5:1</v>
      </c>
      <c r="AT41" s="116" t="str">
        <f t="shared" si="87"/>
        <v>BAJA 1:2</v>
      </c>
      <c r="AU41" s="116" t="str">
        <f t="shared" si="88"/>
        <v>ALTA 5:3</v>
      </c>
      <c r="AV41" s="116" t="str">
        <f t="shared" si="89"/>
        <v>ALTA 5:4</v>
      </c>
      <c r="AW41" s="116" t="str">
        <f t="shared" si="90"/>
        <v>EXTREMA 5:5</v>
      </c>
      <c r="AX41" s="111" t="s">
        <v>186</v>
      </c>
      <c r="AY41" s="111" t="s">
        <v>531</v>
      </c>
      <c r="AZ41" s="111" t="s">
        <v>532</v>
      </c>
      <c r="BA41" s="123">
        <v>45901</v>
      </c>
      <c r="BB41" s="123">
        <v>46022</v>
      </c>
      <c r="BC41" s="111" t="s">
        <v>533</v>
      </c>
      <c r="BE41" s="195"/>
      <c r="BF41" s="96"/>
      <c r="BG41" s="196"/>
    </row>
    <row r="42" spans="1:59" s="1" customFormat="1" ht="70.5" customHeight="1" x14ac:dyDescent="0.2">
      <c r="A42" s="111" t="s">
        <v>430</v>
      </c>
      <c r="B42" s="2" t="s">
        <v>436</v>
      </c>
      <c r="C42" s="113" t="s">
        <v>440</v>
      </c>
      <c r="D42" s="114" t="s">
        <v>441</v>
      </c>
      <c r="E42" s="114" t="s">
        <v>442</v>
      </c>
      <c r="F42" s="114" t="s">
        <v>443</v>
      </c>
      <c r="G42" s="112" t="s">
        <v>444</v>
      </c>
      <c r="H42" s="111" t="s">
        <v>101</v>
      </c>
      <c r="I42" s="111">
        <v>20</v>
      </c>
      <c r="J42" s="135">
        <f t="shared" si="72"/>
        <v>2</v>
      </c>
      <c r="K42" s="53">
        <f t="shared" si="76"/>
        <v>0.4</v>
      </c>
      <c r="L42" s="55" t="str">
        <f t="shared" si="77"/>
        <v>Baja</v>
      </c>
      <c r="M42" s="111">
        <v>2</v>
      </c>
      <c r="N42" s="115" t="str">
        <f t="shared" si="27"/>
        <v>Menor 40%</v>
      </c>
      <c r="O42" s="116">
        <f t="shared" si="4"/>
        <v>22</v>
      </c>
      <c r="P42" s="117" t="str">
        <f t="shared" si="5"/>
        <v>MODERADA 2:2</v>
      </c>
      <c r="Q42" s="116" t="str">
        <f t="shared" si="81"/>
        <v>ALTA 5:1</v>
      </c>
      <c r="R42" s="116" t="str">
        <f t="shared" si="82"/>
        <v>MODERADA 2:2</v>
      </c>
      <c r="S42" s="160" t="str">
        <f t="shared" si="83"/>
        <v>ALTA 5:3</v>
      </c>
      <c r="T42" s="116" t="str">
        <f t="shared" si="84"/>
        <v>ALTA 5:4</v>
      </c>
      <c r="U42" s="116" t="str">
        <f t="shared" si="85"/>
        <v>EXTREMA 5:5</v>
      </c>
      <c r="V42" s="118">
        <v>1</v>
      </c>
      <c r="W42" s="116" t="s">
        <v>453</v>
      </c>
      <c r="X42" s="116" t="s">
        <v>39</v>
      </c>
      <c r="Y42" s="116" t="s">
        <v>40</v>
      </c>
      <c r="Z42" s="168">
        <f t="shared" si="78"/>
        <v>0.4</v>
      </c>
      <c r="AA42" s="116" t="s">
        <v>117</v>
      </c>
      <c r="AB42" s="116">
        <v>20</v>
      </c>
      <c r="AC42" s="116" t="s">
        <v>454</v>
      </c>
      <c r="AD42" s="121">
        <f t="shared" si="79"/>
        <v>0.24</v>
      </c>
      <c r="AE42" s="118">
        <v>2</v>
      </c>
      <c r="AF42" s="2" t="s">
        <v>455</v>
      </c>
      <c r="AG42" s="2" t="s">
        <v>42</v>
      </c>
      <c r="AH42" s="2" t="s">
        <v>40</v>
      </c>
      <c r="AI42" s="169">
        <f t="shared" si="80"/>
        <v>0.3</v>
      </c>
      <c r="AJ42" s="2" t="s">
        <v>81</v>
      </c>
      <c r="AK42" s="2" t="s">
        <v>159</v>
      </c>
      <c r="AL42" s="2" t="s">
        <v>456</v>
      </c>
      <c r="AM42" s="56" cm="1">
        <f t="array" ref="AM42">IF(AND(AN42&lt;=20%,AN42&gt;1%),1,IF(AND(AN42&lt;=40%,AN42&gt;20%),2,IF(AND(AN42&lt;=80%,AN42&gt;40%),3,IF(AND(AN42&lt;=100%,AN&gt;80%),4,IF(AN42=100%,5)))))</f>
        <v>1</v>
      </c>
      <c r="AN42" s="53">
        <f t="shared" si="63"/>
        <v>0.16799999999999998</v>
      </c>
      <c r="AO42" s="55">
        <f t="shared" si="64"/>
        <v>2</v>
      </c>
      <c r="AP42" s="57" t="str">
        <f t="shared" si="31"/>
        <v>Menor 40%</v>
      </c>
      <c r="AQ42" s="161">
        <f t="shared" si="17"/>
        <v>21</v>
      </c>
      <c r="AR42" s="117" t="str">
        <f t="shared" si="18"/>
        <v>BAJA 1:2</v>
      </c>
      <c r="AS42" s="116" t="str">
        <f t="shared" si="86"/>
        <v>ALTA 5:1</v>
      </c>
      <c r="AT42" s="116" t="str">
        <f t="shared" si="87"/>
        <v>BAJA 1:2</v>
      </c>
      <c r="AU42" s="116" t="str">
        <f t="shared" si="88"/>
        <v>ALTA 5:3</v>
      </c>
      <c r="AV42" s="116" t="str">
        <f t="shared" si="89"/>
        <v>ALTA 5:4</v>
      </c>
      <c r="AW42" s="116" t="str">
        <f t="shared" si="90"/>
        <v>EXTREMA 5:5</v>
      </c>
      <c r="AX42" s="111" t="s">
        <v>186</v>
      </c>
      <c r="AY42" s="111" t="s">
        <v>534</v>
      </c>
      <c r="AZ42" s="111" t="s">
        <v>532</v>
      </c>
      <c r="BA42" s="123">
        <v>45901</v>
      </c>
      <c r="BB42" s="123">
        <v>46022</v>
      </c>
      <c r="BC42" s="111" t="s">
        <v>535</v>
      </c>
      <c r="BE42" s="188"/>
      <c r="BF42" s="189"/>
      <c r="BG42" s="190"/>
    </row>
    <row r="43" spans="1:59" s="1" customFormat="1" ht="109" customHeight="1" x14ac:dyDescent="0.2">
      <c r="A43" s="111" t="s">
        <v>458</v>
      </c>
      <c r="B43" s="112" t="s">
        <v>459</v>
      </c>
      <c r="C43" s="113" t="s">
        <v>460</v>
      </c>
      <c r="D43" s="126" t="s">
        <v>461</v>
      </c>
      <c r="E43" s="126" t="s">
        <v>462</v>
      </c>
      <c r="F43" s="114" t="s">
        <v>463</v>
      </c>
      <c r="G43" s="111" t="s">
        <v>142</v>
      </c>
      <c r="H43" s="111" t="s">
        <v>101</v>
      </c>
      <c r="I43" s="111">
        <v>1</v>
      </c>
      <c r="J43" s="135">
        <f t="shared" si="72"/>
        <v>1</v>
      </c>
      <c r="K43" s="53" t="str">
        <f t="shared" si="76"/>
        <v>20%</v>
      </c>
      <c r="L43" s="55" t="str">
        <f t="shared" ref="L43:L44" si="91">IF(J43=1,"Muy Baja",IF(J43=2,"Baja",IF(J43=3,"Media",IF(J43=4,"Alta","Muy Alta"))))</f>
        <v>Muy Baja</v>
      </c>
      <c r="M43" s="111">
        <v>2</v>
      </c>
      <c r="N43" s="115" t="str">
        <f t="shared" si="27"/>
        <v>Menor 40%</v>
      </c>
      <c r="O43" s="116">
        <f t="shared" si="4"/>
        <v>21</v>
      </c>
      <c r="P43" s="117" t="str">
        <f t="shared" si="5"/>
        <v>BAJA 1:2</v>
      </c>
      <c r="Q43" s="116" t="str">
        <f t="shared" si="81"/>
        <v>ALTA 5:1</v>
      </c>
      <c r="R43" s="116" t="str">
        <f t="shared" si="82"/>
        <v>BAJA 1:2</v>
      </c>
      <c r="S43" s="160" t="str">
        <f t="shared" si="83"/>
        <v>ALTA 5:3</v>
      </c>
      <c r="T43" s="116" t="str">
        <f t="shared" si="84"/>
        <v>ALTA 5:4</v>
      </c>
      <c r="U43" s="116" t="str">
        <f t="shared" si="85"/>
        <v>EXTREMA 5:5</v>
      </c>
      <c r="V43" s="118">
        <v>1</v>
      </c>
      <c r="W43" s="116" t="s">
        <v>475</v>
      </c>
      <c r="X43" s="116" t="s">
        <v>39</v>
      </c>
      <c r="Y43" s="116" t="s">
        <v>40</v>
      </c>
      <c r="Z43" s="120">
        <f t="shared" si="78"/>
        <v>0.4</v>
      </c>
      <c r="AA43" s="116" t="s">
        <v>117</v>
      </c>
      <c r="AB43" s="116" t="s">
        <v>425</v>
      </c>
      <c r="AC43" s="116" t="s">
        <v>117</v>
      </c>
      <c r="AD43" s="121">
        <f t="shared" si="79"/>
        <v>0.12</v>
      </c>
      <c r="AE43" s="118">
        <v>2</v>
      </c>
      <c r="AF43" s="126" t="s">
        <v>476</v>
      </c>
      <c r="AG43" s="2" t="s">
        <v>42</v>
      </c>
      <c r="AH43" s="2" t="s">
        <v>40</v>
      </c>
      <c r="AI43" s="122">
        <f t="shared" si="80"/>
        <v>0.3</v>
      </c>
      <c r="AJ43" s="111" t="s">
        <v>170</v>
      </c>
      <c r="AK43" s="2" t="s">
        <v>159</v>
      </c>
      <c r="AL43" s="2" t="s">
        <v>117</v>
      </c>
      <c r="AM43" s="56" cm="1">
        <f t="array" ref="AM43">IF(AND(AN43&lt;=20%,AN43&gt;1%),1,IF(AND(AN43&lt;=40%,AN43&gt;20%),2,IF(AND(AN43&lt;=80%,AN43&gt;40%),3,IF(AND(AN43&lt;=100%,AN&gt;80%),4,IF(AN43=100%,5)))))</f>
        <v>1</v>
      </c>
      <c r="AN43" s="53">
        <f t="shared" si="63"/>
        <v>8.3999999999999991E-2</v>
      </c>
      <c r="AO43" s="55">
        <f t="shared" si="64"/>
        <v>2</v>
      </c>
      <c r="AP43" s="57" t="str">
        <f t="shared" si="31"/>
        <v>Menor 40%</v>
      </c>
      <c r="AQ43" s="116">
        <f t="shared" si="17"/>
        <v>21</v>
      </c>
      <c r="AR43" s="117" t="str">
        <f t="shared" si="18"/>
        <v>BAJA 1:2</v>
      </c>
      <c r="AS43" s="116" t="str">
        <f t="shared" si="86"/>
        <v>ALTA 5:1</v>
      </c>
      <c r="AT43" s="116" t="str">
        <f t="shared" si="87"/>
        <v>BAJA 1:2</v>
      </c>
      <c r="AU43" s="116" t="str">
        <f t="shared" si="88"/>
        <v>ALTA 5:3</v>
      </c>
      <c r="AV43" s="116" t="str">
        <f t="shared" si="89"/>
        <v>ALTA 5:4</v>
      </c>
      <c r="AW43" s="116" t="str">
        <f t="shared" si="90"/>
        <v>EXTREMA 5:5</v>
      </c>
      <c r="AX43" s="111" t="s">
        <v>186</v>
      </c>
      <c r="AY43" s="126"/>
      <c r="AZ43" s="111"/>
      <c r="BA43" s="123"/>
      <c r="BB43" s="123"/>
      <c r="BC43" s="111"/>
      <c r="BD43" s="124"/>
      <c r="BE43" s="192"/>
      <c r="BF43" s="193"/>
      <c r="BG43" s="194"/>
    </row>
    <row r="44" spans="1:59" s="1" customFormat="1" ht="58.5" customHeight="1" x14ac:dyDescent="0.2">
      <c r="A44" s="111" t="s">
        <v>458</v>
      </c>
      <c r="B44" s="2" t="s">
        <v>464</v>
      </c>
      <c r="C44" s="113" t="s">
        <v>465</v>
      </c>
      <c r="D44" s="197" t="s">
        <v>466</v>
      </c>
      <c r="E44" s="197" t="s">
        <v>467</v>
      </c>
      <c r="F44" s="114" t="s">
        <v>468</v>
      </c>
      <c r="G44" s="111" t="s">
        <v>142</v>
      </c>
      <c r="H44" s="111" t="s">
        <v>101</v>
      </c>
      <c r="I44" s="111">
        <v>12</v>
      </c>
      <c r="J44" s="135">
        <f t="shared" si="72"/>
        <v>2</v>
      </c>
      <c r="K44" s="53">
        <f t="shared" si="76"/>
        <v>0.4</v>
      </c>
      <c r="L44" s="55" t="str">
        <f t="shared" si="91"/>
        <v>Baja</v>
      </c>
      <c r="M44" s="111">
        <v>3</v>
      </c>
      <c r="N44" s="115" t="str">
        <f t="shared" si="27"/>
        <v>Moderado 60%</v>
      </c>
      <c r="O44" s="116">
        <f t="shared" si="4"/>
        <v>32</v>
      </c>
      <c r="P44" s="117" t="str">
        <f t="shared" si="5"/>
        <v>MODERADA 2:3</v>
      </c>
      <c r="Q44" s="116" t="str">
        <f t="shared" si="81"/>
        <v>ALTA 5:1</v>
      </c>
      <c r="R44" s="116" t="str">
        <f t="shared" si="82"/>
        <v>ALTA 5:2</v>
      </c>
      <c r="S44" s="160" t="str">
        <f t="shared" si="83"/>
        <v>MODERADA 2:3</v>
      </c>
      <c r="T44" s="116" t="str">
        <f t="shared" si="84"/>
        <v>ALTA 5:4</v>
      </c>
      <c r="U44" s="116" t="str">
        <f t="shared" si="85"/>
        <v>EXTREMA 5:5</v>
      </c>
      <c r="V44" s="118">
        <v>1</v>
      </c>
      <c r="W44" s="116" t="s">
        <v>477</v>
      </c>
      <c r="X44" s="116" t="s">
        <v>39</v>
      </c>
      <c r="Y44" s="116" t="s">
        <v>40</v>
      </c>
      <c r="Z44" s="120">
        <f t="shared" si="78"/>
        <v>0.4</v>
      </c>
      <c r="AA44" s="116" t="s">
        <v>117</v>
      </c>
      <c r="AB44" s="116" t="s">
        <v>425</v>
      </c>
      <c r="AC44" s="116" t="s">
        <v>425</v>
      </c>
      <c r="AD44" s="121">
        <f t="shared" si="79"/>
        <v>0.24</v>
      </c>
      <c r="AE44" s="118">
        <v>2</v>
      </c>
      <c r="AF44" s="126" t="s">
        <v>478</v>
      </c>
      <c r="AG44" s="2" t="s">
        <v>42</v>
      </c>
      <c r="AH44" s="2" t="s">
        <v>40</v>
      </c>
      <c r="AI44" s="122">
        <f t="shared" si="80"/>
        <v>0.3</v>
      </c>
      <c r="AJ44" s="111" t="s">
        <v>170</v>
      </c>
      <c r="AK44" s="2" t="s">
        <v>159</v>
      </c>
      <c r="AL44" s="2" t="s">
        <v>117</v>
      </c>
      <c r="AM44" s="56" cm="1">
        <f t="array" ref="AM44">IF(AND(AN44&lt;=20%,AN44&gt;1%),1,IF(AND(AN44&lt;=40%,AN44&gt;20%),2,IF(AND(AN44&lt;=80%,AN44&gt;40%),3,IF(AND(AN44&lt;=100%,AN&gt;80%),4,IF(AN44=100%,5)))))</f>
        <v>1</v>
      </c>
      <c r="AN44" s="53">
        <f t="shared" si="63"/>
        <v>0.16799999999999998</v>
      </c>
      <c r="AO44" s="55">
        <f t="shared" si="64"/>
        <v>3</v>
      </c>
      <c r="AP44" s="57" t="str">
        <f t="shared" si="31"/>
        <v>Moderado 60%</v>
      </c>
      <c r="AQ44" s="116">
        <f t="shared" si="17"/>
        <v>31</v>
      </c>
      <c r="AR44" s="117" t="str">
        <f t="shared" si="18"/>
        <v>MODERADA 1:3</v>
      </c>
      <c r="AS44" s="116" t="str">
        <f t="shared" si="86"/>
        <v>ALTA 5:1</v>
      </c>
      <c r="AT44" s="116" t="str">
        <f t="shared" si="87"/>
        <v>ALTA 5:2</v>
      </c>
      <c r="AU44" s="116" t="str">
        <f t="shared" si="88"/>
        <v>MODERADA 1:3</v>
      </c>
      <c r="AV44" s="116" t="str">
        <f t="shared" si="89"/>
        <v>ALTA 5:4</v>
      </c>
      <c r="AW44" s="116" t="str">
        <f t="shared" si="90"/>
        <v>EXTREMA 5:5</v>
      </c>
      <c r="AX44" s="111" t="s">
        <v>21</v>
      </c>
      <c r="AY44" s="2" t="s">
        <v>483</v>
      </c>
      <c r="AZ44" s="2" t="s">
        <v>484</v>
      </c>
      <c r="BA44" s="123">
        <v>45901</v>
      </c>
      <c r="BB44" s="123">
        <v>46022</v>
      </c>
      <c r="BC44" s="5" t="s">
        <v>485</v>
      </c>
      <c r="BD44" s="124"/>
      <c r="BE44" s="192" t="s">
        <v>570</v>
      </c>
      <c r="BF44" s="193"/>
      <c r="BG44" s="194"/>
    </row>
    <row r="45" spans="1:59" s="1" customFormat="1" ht="70" x14ac:dyDescent="0.2">
      <c r="A45" s="111" t="s">
        <v>469</v>
      </c>
      <c r="B45" s="112" t="s">
        <v>470</v>
      </c>
      <c r="C45" s="113" t="s">
        <v>471</v>
      </c>
      <c r="D45" s="126" t="s">
        <v>472</v>
      </c>
      <c r="E45" s="126" t="s">
        <v>473</v>
      </c>
      <c r="F45" s="114" t="s">
        <v>474</v>
      </c>
      <c r="G45" s="111" t="s">
        <v>79</v>
      </c>
      <c r="H45" s="111" t="s">
        <v>101</v>
      </c>
      <c r="I45" s="2">
        <v>220</v>
      </c>
      <c r="J45" s="135">
        <f t="shared" si="72"/>
        <v>3</v>
      </c>
      <c r="K45" s="53">
        <f t="shared" si="76"/>
        <v>0.6</v>
      </c>
      <c r="L45" s="55" t="str">
        <f>IF(J45=1,"Muy Baja",IF(J45=2,"Baja",IF(J45=3,"Media",IF(J45=4,"Alta","Muy Alta"))))</f>
        <v>Media</v>
      </c>
      <c r="M45" s="111">
        <v>3</v>
      </c>
      <c r="N45" s="115" t="str">
        <f t="shared" si="27"/>
        <v>Moderado 60%</v>
      </c>
      <c r="O45" s="116">
        <f t="shared" si="4"/>
        <v>33</v>
      </c>
      <c r="P45" s="117" t="str">
        <f>IF(M45=1,Q45,IF(M45=2,R45,IF(M45=3,S45,IF(M45=4,T45,U45))))</f>
        <v>MODERADA 3:3</v>
      </c>
      <c r="Q45" s="160" t="str">
        <f t="shared" si="81"/>
        <v>ALTA 5:1</v>
      </c>
      <c r="R45" s="160" t="str">
        <f t="shared" si="82"/>
        <v>ALTA 5:2</v>
      </c>
      <c r="S45" s="160" t="str">
        <f t="shared" si="83"/>
        <v>MODERADA 3:3</v>
      </c>
      <c r="T45" s="160" t="str">
        <f t="shared" si="84"/>
        <v>ALTA 5:4</v>
      </c>
      <c r="U45" s="160" t="str">
        <f t="shared" si="85"/>
        <v>EXTREMA 5:5</v>
      </c>
      <c r="V45" s="118">
        <v>1</v>
      </c>
      <c r="W45" s="116" t="s">
        <v>479</v>
      </c>
      <c r="X45" s="116" t="s">
        <v>39</v>
      </c>
      <c r="Y45" s="116" t="s">
        <v>40</v>
      </c>
      <c r="Z45" s="120">
        <f t="shared" si="78"/>
        <v>0.4</v>
      </c>
      <c r="AA45" s="116" t="s">
        <v>117</v>
      </c>
      <c r="AB45" s="116" t="s">
        <v>480</v>
      </c>
      <c r="AC45" s="116" t="s">
        <v>117</v>
      </c>
      <c r="AD45" s="121">
        <f t="shared" si="79"/>
        <v>0.36</v>
      </c>
      <c r="AE45" s="118">
        <v>2</v>
      </c>
      <c r="AF45" s="126" t="s">
        <v>481</v>
      </c>
      <c r="AG45" s="2" t="s">
        <v>42</v>
      </c>
      <c r="AH45" s="2" t="s">
        <v>40</v>
      </c>
      <c r="AI45" s="122">
        <f t="shared" si="80"/>
        <v>0.3</v>
      </c>
      <c r="AJ45" s="111" t="s">
        <v>170</v>
      </c>
      <c r="AK45" s="2" t="s">
        <v>184</v>
      </c>
      <c r="AL45" s="2" t="s">
        <v>482</v>
      </c>
      <c r="AM45" s="56" cm="1">
        <f t="array" ref="AM45">IF(AND(AN45&lt;=20%,AN45&gt;1%),1,IF(AND(AN45&lt;=40%,AN45&gt;20%),2,IF(AND(AN45&lt;=80%,AN45&gt;40%),3,IF(AND(AN45&lt;=100%,AN&gt;80%),4,IF(AN45=100%,5)))))</f>
        <v>2</v>
      </c>
      <c r="AN45" s="53">
        <f t="shared" si="63"/>
        <v>0.252</v>
      </c>
      <c r="AO45" s="55">
        <f t="shared" si="64"/>
        <v>3</v>
      </c>
      <c r="AP45" s="57" t="str">
        <f t="shared" si="31"/>
        <v>Moderado 60%</v>
      </c>
      <c r="AQ45" s="116">
        <f t="shared" si="17"/>
        <v>32</v>
      </c>
      <c r="AR45" s="117" t="str">
        <f t="shared" si="18"/>
        <v>MODERADA 2:3</v>
      </c>
      <c r="AS45" s="116" t="str">
        <f t="shared" si="86"/>
        <v>ALTA 5:1</v>
      </c>
      <c r="AT45" s="116" t="str">
        <f t="shared" si="87"/>
        <v>ALTA 5:2</v>
      </c>
      <c r="AU45" s="116" t="str">
        <f t="shared" si="88"/>
        <v>MODERADA 2:3</v>
      </c>
      <c r="AV45" s="116" t="str">
        <f t="shared" si="89"/>
        <v>ALTA 5:4</v>
      </c>
      <c r="AW45" s="116" t="str">
        <f t="shared" si="90"/>
        <v>EXTREMA 5:5</v>
      </c>
      <c r="AX45" s="111" t="s">
        <v>21</v>
      </c>
      <c r="AY45" s="2" t="s">
        <v>486</v>
      </c>
      <c r="AZ45" s="2" t="s">
        <v>487</v>
      </c>
      <c r="BA45" s="123">
        <v>45901</v>
      </c>
      <c r="BB45" s="123">
        <v>46022</v>
      </c>
      <c r="BC45" s="5" t="s">
        <v>488</v>
      </c>
      <c r="BD45" s="124"/>
      <c r="BE45" s="192" t="s">
        <v>570</v>
      </c>
      <c r="BF45" s="193"/>
      <c r="BG45" s="194"/>
    </row>
  </sheetData>
  <autoFilter ref="A8:BC45" xr:uid="{5E57D72E-3C27-4BDD-9884-60EE78A57DB6}">
    <filterColumn colId="21" showButton="0"/>
    <filterColumn colId="22" showButton="0"/>
    <filterColumn colId="23" showButton="0"/>
    <filterColumn colId="24" showButton="0"/>
    <filterColumn colId="25" showButton="0"/>
    <filterColumn colId="26" showButton="0"/>
    <filterColumn colId="27" showButton="0"/>
    <filterColumn colId="30" showButton="0"/>
    <filterColumn colId="31" showButton="0"/>
    <filterColumn colId="32" showButton="0"/>
    <filterColumn colId="33" showButton="0"/>
    <filterColumn colId="34" showButton="0"/>
    <filterColumn colId="35" showButton="0"/>
    <filterColumn colId="36" showButton="0"/>
    <filterColumn colId="38" showButton="0"/>
    <filterColumn colId="40" showButton="0"/>
    <filterColumn colId="50" showButton="0"/>
    <filterColumn colId="51" showButton="0"/>
    <filterColumn colId="52" showButton="0"/>
    <filterColumn colId="53" showButton="0"/>
  </autoFilter>
  <mergeCells count="32">
    <mergeCell ref="BE43:BG43"/>
    <mergeCell ref="BE44:BG44"/>
    <mergeCell ref="BE45:BG45"/>
    <mergeCell ref="U8:U9"/>
    <mergeCell ref="AD8:AD9"/>
    <mergeCell ref="AY8:BD8"/>
    <mergeCell ref="BE16:BG16"/>
    <mergeCell ref="BE12:BG12"/>
    <mergeCell ref="BE13:BG13"/>
    <mergeCell ref="BE14:BG14"/>
    <mergeCell ref="BE15:BG15"/>
    <mergeCell ref="BE8:BG9"/>
    <mergeCell ref="A1:B4"/>
    <mergeCell ref="C1:D4"/>
    <mergeCell ref="J9:L9"/>
    <mergeCell ref="AO8:AP9"/>
    <mergeCell ref="AM8:AN9"/>
    <mergeCell ref="M9:N9"/>
    <mergeCell ref="A6:B6"/>
    <mergeCell ref="AR8:AR9"/>
    <mergeCell ref="AX8:AX9"/>
    <mergeCell ref="Q8:Q9"/>
    <mergeCell ref="R8:R9"/>
    <mergeCell ref="S8:S9"/>
    <mergeCell ref="T8:T9"/>
    <mergeCell ref="AE8:AL8"/>
    <mergeCell ref="V8:AC8"/>
    <mergeCell ref="BE38:BG38"/>
    <mergeCell ref="BE40:BG42"/>
    <mergeCell ref="BE36:BG37"/>
    <mergeCell ref="BE10:BG10"/>
    <mergeCell ref="BE11:BG11"/>
  </mergeCells>
  <conditionalFormatting sqref="B10:B11">
    <cfRule type="expression" dxfId="547" priority="2214">
      <formula>ISERROR(B10)</formula>
    </cfRule>
  </conditionalFormatting>
  <conditionalFormatting sqref="B13:B14">
    <cfRule type="expression" dxfId="546" priority="1312">
      <formula>ISERROR(B13)</formula>
    </cfRule>
  </conditionalFormatting>
  <conditionalFormatting sqref="B17:B19">
    <cfRule type="expression" dxfId="545" priority="1221">
      <formula>ISERROR(B17)</formula>
    </cfRule>
  </conditionalFormatting>
  <conditionalFormatting sqref="B22">
    <cfRule type="expression" dxfId="544" priority="1088">
      <formula>ISERROR(B22)</formula>
    </cfRule>
  </conditionalFormatting>
  <conditionalFormatting sqref="B25:B29">
    <cfRule type="expression" dxfId="543" priority="896">
      <formula>ISERROR(B25)</formula>
    </cfRule>
  </conditionalFormatting>
  <conditionalFormatting sqref="B36:B37">
    <cfRule type="expression" dxfId="542" priority="507">
      <formula>ISERROR(B36)</formula>
    </cfRule>
  </conditionalFormatting>
  <conditionalFormatting sqref="B39:B45">
    <cfRule type="expression" dxfId="541" priority="215">
      <formula>ISERROR(B39)</formula>
    </cfRule>
  </conditionalFormatting>
  <conditionalFormatting sqref="D41:E41 G41 D42:G42">
    <cfRule type="expression" dxfId="540" priority="345">
      <formula>ISERROR(D41)</formula>
    </cfRule>
  </conditionalFormatting>
  <conditionalFormatting sqref="D21:F21">
    <cfRule type="cellIs" dxfId="539" priority="1018" operator="equal">
      <formula>0</formula>
    </cfRule>
  </conditionalFormatting>
  <conditionalFormatting sqref="D36:F37">
    <cfRule type="cellIs" dxfId="538" priority="509" operator="equal">
      <formula>0</formula>
    </cfRule>
  </conditionalFormatting>
  <conditionalFormatting sqref="D43:F45">
    <cfRule type="cellIs" dxfId="537" priority="210" operator="equal">
      <formula>0</formula>
    </cfRule>
  </conditionalFormatting>
  <conditionalFormatting sqref="D10:G11 AY10:AY11">
    <cfRule type="cellIs" dxfId="536" priority="2213" operator="equal">
      <formula>0</formula>
    </cfRule>
  </conditionalFormatting>
  <conditionalFormatting sqref="D17:G19">
    <cfRule type="cellIs" dxfId="535" priority="1118" operator="equal">
      <formula>0</formula>
    </cfRule>
  </conditionalFormatting>
  <conditionalFormatting sqref="D27:G30 AY27:AY32">
    <cfRule type="cellIs" dxfId="534" priority="638" operator="equal">
      <formula>0</formula>
    </cfRule>
  </conditionalFormatting>
  <conditionalFormatting sqref="D39:G40">
    <cfRule type="cellIs" dxfId="533" priority="346" operator="equal">
      <formula>0</formula>
    </cfRule>
  </conditionalFormatting>
  <conditionalFormatting sqref="E20">
    <cfRule type="cellIs" dxfId="532" priority="1019" operator="equal">
      <formula>0</formula>
    </cfRule>
  </conditionalFormatting>
  <conditionalFormatting sqref="E22">
    <cfRule type="cellIs" dxfId="531" priority="1020" operator="equal">
      <formula>0</formula>
    </cfRule>
  </conditionalFormatting>
  <conditionalFormatting sqref="E33:E35">
    <cfRule type="cellIs" dxfId="530" priority="594" operator="equal">
      <formula>0</formula>
    </cfRule>
  </conditionalFormatting>
  <conditionalFormatting sqref="F23:F24">
    <cfRule type="cellIs" dxfId="529" priority="910" operator="equal">
      <formula>0</formula>
    </cfRule>
  </conditionalFormatting>
  <conditionalFormatting sqref="F34 D35">
    <cfRule type="cellIs" dxfId="528" priority="595" operator="equal">
      <formula>0</formula>
    </cfRule>
  </conditionalFormatting>
  <conditionalFormatting sqref="F41">
    <cfRule type="cellIs" dxfId="527" priority="326" operator="equal">
      <formula>0</formula>
    </cfRule>
  </conditionalFormatting>
  <conditionalFormatting sqref="I45">
    <cfRule type="cellIs" dxfId="526" priority="246" operator="equal">
      <formula>0</formula>
    </cfRule>
  </conditionalFormatting>
  <conditionalFormatting sqref="J10:K11">
    <cfRule type="cellIs" dxfId="525" priority="180" operator="equal">
      <formula>0</formula>
    </cfRule>
  </conditionalFormatting>
  <conditionalFormatting sqref="J30:K35">
    <cfRule type="cellIs" dxfId="524" priority="27" operator="equal">
      <formula>0</formula>
    </cfRule>
  </conditionalFormatting>
  <conditionalFormatting sqref="L10:L45">
    <cfRule type="cellIs" dxfId="523" priority="28" operator="equal">
      <formula>"RARA VEZ"</formula>
    </cfRule>
    <cfRule type="cellIs" dxfId="522" priority="29" operator="equal">
      <formula>"IMPROBABLE"</formula>
    </cfRule>
    <cfRule type="cellIs" dxfId="521" priority="30" operator="equal">
      <formula>"POSIBLE"</formula>
    </cfRule>
    <cfRule type="cellIs" dxfId="520" priority="31" operator="equal">
      <formula>"PROBABLE"</formula>
    </cfRule>
    <cfRule type="cellIs" dxfId="519" priority="32" operator="equal">
      <formula>"CASI SEGURO"</formula>
    </cfRule>
  </conditionalFormatting>
  <conditionalFormatting sqref="M10:M11">
    <cfRule type="cellIs" dxfId="518" priority="1770" operator="equal">
      <formula>0</formula>
    </cfRule>
  </conditionalFormatting>
  <conditionalFormatting sqref="M30:M32">
    <cfRule type="cellIs" dxfId="517" priority="637" operator="equal">
      <formula>0</formula>
    </cfRule>
  </conditionalFormatting>
  <conditionalFormatting sqref="N29:N37">
    <cfRule type="cellIs" dxfId="516" priority="14" operator="equal">
      <formula>"INSIGNIFICANTE"</formula>
    </cfRule>
    <cfRule type="containsText" dxfId="515" priority="24" stopIfTrue="1" operator="containsText" text="ALTA">
      <formula>NOT(ISERROR(SEARCH("ALTA",N29)))</formula>
    </cfRule>
    <cfRule type="containsText" dxfId="514" priority="26" stopIfTrue="1" operator="containsText" text="BAJA">
      <formula>NOT(ISERROR(SEARCH("BAJA",N29)))</formula>
    </cfRule>
    <cfRule type="cellIs" dxfId="513" priority="15" operator="equal">
      <formula>"MENOR"</formula>
    </cfRule>
    <cfRule type="cellIs" dxfId="512" priority="16" operator="equal">
      <formula>"MODERADO"</formula>
    </cfRule>
    <cfRule type="cellIs" dxfId="511" priority="17" operator="equal">
      <formula>"MAYOR"</formula>
    </cfRule>
    <cfRule type="cellIs" dxfId="510" priority="18" operator="equal">
      <formula>"CATASTRÓFICO"</formula>
    </cfRule>
    <cfRule type="containsText" dxfId="509" priority="19" stopIfTrue="1" operator="containsText" text="ALTO">
      <formula>NOT(ISERROR(SEARCH("ALTO",N29)))</formula>
    </cfRule>
    <cfRule type="containsText" dxfId="508" priority="20" stopIfTrue="1" operator="containsText" text="ALTO">
      <formula>NOT(ISERROR(SEARCH("ALTO",N29)))</formula>
    </cfRule>
    <cfRule type="containsText" dxfId="507" priority="21" stopIfTrue="1" operator="containsText" text="MEDIO">
      <formula>NOT(ISERROR(SEARCH("MEDIO",N29)))</formula>
    </cfRule>
    <cfRule type="containsText" dxfId="506" priority="22" stopIfTrue="1" operator="containsText" text="MEDIO">
      <formula>NOT(ISERROR(SEARCH("MEDIO",N29)))</formula>
    </cfRule>
    <cfRule type="containsText" dxfId="505" priority="23" stopIfTrue="1" operator="containsText" text="BAJO">
      <formula>NOT(ISERROR(SEARCH("BAJO",N29)))</formula>
    </cfRule>
    <cfRule type="containsText" dxfId="504" priority="25" stopIfTrue="1" operator="containsText" text="MEDIA">
      <formula>NOT(ISERROR(SEARCH("MEDIA",N29)))</formula>
    </cfRule>
  </conditionalFormatting>
  <conditionalFormatting sqref="N10:O26">
    <cfRule type="cellIs" dxfId="503" priority="162" operator="equal">
      <formula>"INSIGNIFICANTE"</formula>
    </cfRule>
    <cfRule type="containsText" dxfId="502" priority="174" stopIfTrue="1" operator="containsText" text="BAJA">
      <formula>NOT(ISERROR(SEARCH("BAJA",N10)))</formula>
    </cfRule>
    <cfRule type="containsText" dxfId="501" priority="173" stopIfTrue="1" operator="containsText" text="MEDIA">
      <formula>NOT(ISERROR(SEARCH("MEDIA",N10)))</formula>
    </cfRule>
    <cfRule type="containsText" dxfId="500" priority="172" stopIfTrue="1" operator="containsText" text="ALTA">
      <formula>NOT(ISERROR(SEARCH("ALTA",N10)))</formula>
    </cfRule>
    <cfRule type="containsText" dxfId="499" priority="170" stopIfTrue="1" operator="containsText" text="MEDIO">
      <formula>NOT(ISERROR(SEARCH("MEDIO",N10)))</formula>
    </cfRule>
    <cfRule type="containsText" dxfId="498" priority="171" stopIfTrue="1" operator="containsText" text="BAJO">
      <formula>NOT(ISERROR(SEARCH("BAJO",N10)))</formula>
    </cfRule>
    <cfRule type="containsText" dxfId="497" priority="169" stopIfTrue="1" operator="containsText" text="MEDIO">
      <formula>NOT(ISERROR(SEARCH("MEDIO",N10)))</formula>
    </cfRule>
    <cfRule type="containsText" dxfId="496" priority="167" stopIfTrue="1" operator="containsText" text="ALTO">
      <formula>NOT(ISERROR(SEARCH("ALTO",N10)))</formula>
    </cfRule>
    <cfRule type="cellIs" dxfId="495" priority="166" operator="equal">
      <formula>"CATASTRÓFICO"</formula>
    </cfRule>
    <cfRule type="containsText" dxfId="494" priority="168" stopIfTrue="1" operator="containsText" text="ALTO">
      <formula>NOT(ISERROR(SEARCH("ALTO",N10)))</formula>
    </cfRule>
    <cfRule type="cellIs" dxfId="493" priority="165" operator="equal">
      <formula>"MAYOR"</formula>
    </cfRule>
    <cfRule type="cellIs" dxfId="492" priority="164" operator="equal">
      <formula>"MODERADO"</formula>
    </cfRule>
    <cfRule type="cellIs" dxfId="491" priority="163" operator="equal">
      <formula>"MENOR"</formula>
    </cfRule>
  </conditionalFormatting>
  <conditionalFormatting sqref="N38:O45">
    <cfRule type="cellIs" dxfId="490" priority="250" operator="equal">
      <formula>"MAYOR"</formula>
    </cfRule>
    <cfRule type="cellIs" dxfId="489" priority="248" operator="equal">
      <formula>"MENOR"</formula>
    </cfRule>
    <cfRule type="cellIs" dxfId="488" priority="247" operator="equal">
      <formula>"INSIGNIFICANTE"</formula>
    </cfRule>
    <cfRule type="containsText" dxfId="487" priority="255" stopIfTrue="1" operator="containsText" text="MEDIO">
      <formula>NOT(ISERROR(SEARCH("MEDIO",N38)))</formula>
    </cfRule>
    <cfRule type="containsText" dxfId="486" priority="256" stopIfTrue="1" operator="containsText" text="BAJO">
      <formula>NOT(ISERROR(SEARCH("BAJO",N38)))</formula>
    </cfRule>
    <cfRule type="containsText" dxfId="485" priority="257" stopIfTrue="1" operator="containsText" text="ALTA">
      <formula>NOT(ISERROR(SEARCH("ALTA",N38)))</formula>
    </cfRule>
    <cfRule type="containsText" dxfId="484" priority="258" stopIfTrue="1" operator="containsText" text="MEDIA">
      <formula>NOT(ISERROR(SEARCH("MEDIA",N38)))</formula>
    </cfRule>
    <cfRule type="containsText" dxfId="483" priority="254" stopIfTrue="1" operator="containsText" text="MEDIO">
      <formula>NOT(ISERROR(SEARCH("MEDIO",N38)))</formula>
    </cfRule>
    <cfRule type="containsText" dxfId="482" priority="253" stopIfTrue="1" operator="containsText" text="ALTO">
      <formula>NOT(ISERROR(SEARCH("ALTO",N38)))</formula>
    </cfRule>
    <cfRule type="containsText" dxfId="481" priority="252" stopIfTrue="1" operator="containsText" text="ALTO">
      <formula>NOT(ISERROR(SEARCH("ALTO",N38)))</formula>
    </cfRule>
    <cfRule type="cellIs" dxfId="480" priority="251" operator="equal">
      <formula>"CATASTRÓFICO"</formula>
    </cfRule>
    <cfRule type="containsText" dxfId="479" priority="259" stopIfTrue="1" operator="containsText" text="BAJA">
      <formula>NOT(ISERROR(SEARCH("BAJA",N38)))</formula>
    </cfRule>
    <cfRule type="cellIs" dxfId="478" priority="249" operator="equal">
      <formula>"MODERADO"</formula>
    </cfRule>
  </conditionalFormatting>
  <conditionalFormatting sqref="O27:O37">
    <cfRule type="cellIs" dxfId="477" priority="56" operator="equal">
      <formula>"INSIGNIFICANTE"</formula>
    </cfRule>
    <cfRule type="containsText" dxfId="476" priority="68" stopIfTrue="1" operator="containsText" text="BAJA">
      <formula>NOT(ISERROR(SEARCH("BAJA",O27)))</formula>
    </cfRule>
    <cfRule type="containsText" dxfId="475" priority="62" stopIfTrue="1" operator="containsText" text="ALTO">
      <formula>NOT(ISERROR(SEARCH("ALTO",O27)))</formula>
    </cfRule>
    <cfRule type="containsText" dxfId="474" priority="63" stopIfTrue="1" operator="containsText" text="MEDIO">
      <formula>NOT(ISERROR(SEARCH("MEDIO",O27)))</formula>
    </cfRule>
    <cfRule type="containsText" dxfId="473" priority="67" stopIfTrue="1" operator="containsText" text="MEDIA">
      <formula>NOT(ISERROR(SEARCH("MEDIA",O27)))</formula>
    </cfRule>
    <cfRule type="containsText" dxfId="472" priority="66" stopIfTrue="1" operator="containsText" text="ALTA">
      <formula>NOT(ISERROR(SEARCH("ALTA",O27)))</formula>
    </cfRule>
    <cfRule type="containsText" dxfId="471" priority="65" stopIfTrue="1" operator="containsText" text="BAJO">
      <formula>NOT(ISERROR(SEARCH("BAJO",O27)))</formula>
    </cfRule>
    <cfRule type="containsText" dxfId="470" priority="64" stopIfTrue="1" operator="containsText" text="MEDIO">
      <formula>NOT(ISERROR(SEARCH("MEDIO",O27)))</formula>
    </cfRule>
    <cfRule type="containsText" dxfId="469" priority="61" stopIfTrue="1" operator="containsText" text="ALTO">
      <formula>NOT(ISERROR(SEARCH("ALTO",O27)))</formula>
    </cfRule>
    <cfRule type="cellIs" dxfId="468" priority="60" operator="equal">
      <formula>"CATASTRÓFICO"</formula>
    </cfRule>
    <cfRule type="cellIs" dxfId="467" priority="59" operator="equal">
      <formula>"MAYOR"</formula>
    </cfRule>
    <cfRule type="cellIs" dxfId="466" priority="58" operator="equal">
      <formula>"MODERADO"</formula>
    </cfRule>
    <cfRule type="cellIs" dxfId="465" priority="57" operator="equal">
      <formula>"MENOR"</formula>
    </cfRule>
  </conditionalFormatting>
  <conditionalFormatting sqref="P10:P11">
    <cfRule type="cellIs" dxfId="464" priority="1800" operator="equal">
      <formula>"ALTA 1:4"</formula>
    </cfRule>
    <cfRule type="containsText" dxfId="463" priority="1433" operator="containsText" text="ALTO">
      <formula>NOT(ISERROR(SEARCH("ALTO",P10)))</formula>
    </cfRule>
    <cfRule type="cellIs" dxfId="462" priority="1806" operator="equal">
      <formula>"MODERADA 2:3"</formula>
    </cfRule>
    <cfRule type="cellIs" dxfId="461" priority="1809" operator="equal">
      <formula>"MODERADA 3:3"</formula>
    </cfRule>
    <cfRule type="cellIs" dxfId="460" priority="1790" operator="equal">
      <formula>"EXTREMA 5:5"</formula>
    </cfRule>
    <cfRule type="cellIs" dxfId="459" priority="1791" operator="equal">
      <formula>"EXTREMA 4:5"</formula>
    </cfRule>
    <cfRule type="cellIs" dxfId="458" priority="1792" operator="equal">
      <formula>"EXTREMA 3:5"</formula>
    </cfRule>
    <cfRule type="cellIs" dxfId="457" priority="1793" operator="equal">
      <formula>"EXTREMA 2:5"</formula>
    </cfRule>
    <cfRule type="cellIs" dxfId="456" priority="1795" operator="equal">
      <formula>"EXTREMA 4:4"</formula>
    </cfRule>
    <cfRule type="cellIs" dxfId="455" priority="1796" operator="equal">
      <formula>"EXTREMA 3:4"</formula>
    </cfRule>
    <cfRule type="cellIs" dxfId="454" priority="1797" operator="equal">
      <formula>"EXTREMA 5:3"</formula>
    </cfRule>
    <cfRule type="cellIs" dxfId="453" priority="1798" operator="equal">
      <formula>"ALTA 3:4"</formula>
    </cfRule>
    <cfRule type="cellIs" dxfId="452" priority="1799" operator="equal">
      <formula>"ALTA 2:4"</formula>
    </cfRule>
    <cfRule type="cellIs" dxfId="451" priority="1805" operator="equal">
      <formula>"ALTA 5:1"</formula>
    </cfRule>
    <cfRule type="cellIs" dxfId="450" priority="1804" operator="equal">
      <formula>"ALTA 5:3"</formula>
    </cfRule>
    <cfRule type="cellIs" dxfId="449" priority="1803" operator="equal">
      <formula>"ALTA 5:2"</formula>
    </cfRule>
    <cfRule type="cellIs" dxfId="448" priority="1807" operator="equal">
      <formula>"MODERADA 1:3"</formula>
    </cfRule>
    <cfRule type="cellIs" dxfId="447" priority="1802" operator="equal">
      <formula>"ALTA 4:4"</formula>
    </cfRule>
    <cfRule type="cellIs" dxfId="446" priority="1801" operator="equal">
      <formula>"ALTA 4:3"</formula>
    </cfRule>
    <cfRule type="cellIs" dxfId="445" priority="1808" operator="equal">
      <formula>"MODERADA 3:2"</formula>
    </cfRule>
  </conditionalFormatting>
  <conditionalFormatting sqref="P10:P16">
    <cfRule type="cellIs" dxfId="444" priority="1276" operator="equal">
      <formula>"MODERADA 3:3"</formula>
    </cfRule>
  </conditionalFormatting>
  <conditionalFormatting sqref="P10:P22">
    <cfRule type="cellIs" dxfId="443" priority="904" operator="equal">
      <formula>"MODERADA 4:1"</formula>
    </cfRule>
    <cfRule type="cellIs" dxfId="442" priority="905" operator="equal">
      <formula>"MODERADA 3:1"</formula>
    </cfRule>
    <cfRule type="cellIs" dxfId="441" priority="903" operator="equal">
      <formula>"MODERADA 2:2"</formula>
    </cfRule>
    <cfRule type="beginsWith" dxfId="440" priority="907" operator="beginsWith" text="ALTO">
      <formula>LEFT(P10,LEN("ALTO"))="ALTO"</formula>
    </cfRule>
    <cfRule type="cellIs" dxfId="439" priority="902" operator="equal">
      <formula>"MODERADA 4:2"</formula>
    </cfRule>
    <cfRule type="cellIs" dxfId="438" priority="901" operator="equal">
      <formula>"ALTA 5:4"</formula>
    </cfRule>
  </conditionalFormatting>
  <conditionalFormatting sqref="P10:P45">
    <cfRule type="cellIs" dxfId="437" priority="106" operator="equal">
      <formula>"BAJA 1:1"</formula>
    </cfRule>
    <cfRule type="cellIs" dxfId="436" priority="105" operator="equal">
      <formula>"BAJA 2:1"</formula>
    </cfRule>
    <cfRule type="cellIs" dxfId="435" priority="103" operator="equal">
      <formula>"BAJA 1:2"</formula>
    </cfRule>
    <cfRule type="cellIs" dxfId="434" priority="102" operator="equal">
      <formula>"BAJA 2:2"</formula>
    </cfRule>
    <cfRule type="cellIs" dxfId="433" priority="104" operator="equal">
      <formula>"BAJA 3:1"</formula>
    </cfRule>
  </conditionalFormatting>
  <conditionalFormatting sqref="P12:P16">
    <cfRule type="cellIs" dxfId="432" priority="1273" operator="equal">
      <formula>"MODERADA 2:3"</formula>
    </cfRule>
    <cfRule type="containsText" dxfId="431" priority="1233" operator="containsText" text="ALTO">
      <formula>NOT(ISERROR(SEARCH("ALTO",P12)))</formula>
    </cfRule>
    <cfRule type="cellIs" dxfId="430" priority="1258" operator="equal">
      <formula>"EXTREMA 5:5"</formula>
    </cfRule>
    <cfRule type="cellIs" dxfId="429" priority="1259" operator="equal">
      <formula>"EXTREMA 4:5"</formula>
    </cfRule>
    <cfRule type="cellIs" dxfId="428" priority="1268" operator="equal">
      <formula>"ALTA 4:3"</formula>
    </cfRule>
    <cfRule type="cellIs" dxfId="427" priority="1269" operator="equal">
      <formula>"ALTA 4:4"</formula>
    </cfRule>
    <cfRule type="cellIs" dxfId="426" priority="1260" operator="equal">
      <formula>"EXTREMA 3:5"</formula>
    </cfRule>
    <cfRule type="cellIs" dxfId="425" priority="1270" operator="equal">
      <formula>"ALTA 5:2"</formula>
    </cfRule>
    <cfRule type="cellIs" dxfId="424" priority="1271" operator="equal">
      <formula>"ALTA 5:3"</formula>
    </cfRule>
    <cfRule type="cellIs" dxfId="423" priority="1272" operator="equal">
      <formula>"ALTA 5:1"</formula>
    </cfRule>
    <cfRule type="cellIs" dxfId="422" priority="1275" operator="equal">
      <formula>"MODERADA 3:2"</formula>
    </cfRule>
    <cfRule type="cellIs" dxfId="421" priority="1274" operator="equal">
      <formula>"MODERADA 1:3"</formula>
    </cfRule>
    <cfRule type="cellIs" dxfId="420" priority="1264" operator="equal">
      <formula>"EXTREMA 5:3"</formula>
    </cfRule>
    <cfRule type="cellIs" dxfId="419" priority="1261" operator="equal">
      <formula>"EXTREMA 2:5"</formula>
    </cfRule>
    <cfRule type="cellIs" dxfId="418" priority="1262" operator="equal">
      <formula>"EXTREMA 4:4"</formula>
    </cfRule>
    <cfRule type="cellIs" dxfId="417" priority="1263" operator="equal">
      <formula>"EXTREMA 3:4"</formula>
    </cfRule>
    <cfRule type="cellIs" dxfId="416" priority="1267" operator="equal">
      <formula>"ALTA 1:4"</formula>
    </cfRule>
    <cfRule type="cellIs" dxfId="415" priority="1266" operator="equal">
      <formula>"ALTA 2:4"</formula>
    </cfRule>
    <cfRule type="cellIs" dxfId="414" priority="1265" operator="equal">
      <formula>"ALTA 3:4"</formula>
    </cfRule>
  </conditionalFormatting>
  <conditionalFormatting sqref="P12:P19">
    <cfRule type="cellIs" dxfId="413" priority="1185" operator="equal">
      <formula>"MODERADA 3:3"</formula>
    </cfRule>
  </conditionalFormatting>
  <conditionalFormatting sqref="P17:P19">
    <cfRule type="cellIs" dxfId="412" priority="1176" operator="equal">
      <formula>"ALTA 1:4"</formula>
    </cfRule>
    <cfRule type="cellIs" dxfId="411" priority="1179" operator="equal">
      <formula>"ALTA 5:2"</formula>
    </cfRule>
    <cfRule type="cellIs" dxfId="410" priority="1180" operator="equal">
      <formula>"ALTA 5:3"</formula>
    </cfRule>
    <cfRule type="cellIs" dxfId="409" priority="1175" operator="equal">
      <formula>"ALTA 2:4"</formula>
    </cfRule>
    <cfRule type="cellIs" dxfId="408" priority="1178" operator="equal">
      <formula>"ALTA 4:4"</formula>
    </cfRule>
    <cfRule type="cellIs" dxfId="407" priority="1181" operator="equal">
      <formula>"ALTA 5:1"</formula>
    </cfRule>
    <cfRule type="cellIs" dxfId="406" priority="1174" operator="equal">
      <formula>"ALTA 3:4"</formula>
    </cfRule>
    <cfRule type="cellIs" dxfId="405" priority="1173" operator="equal">
      <formula>"EXTREMA 5:3"</formula>
    </cfRule>
    <cfRule type="cellIs" dxfId="404" priority="1172" operator="equal">
      <formula>"EXTREMA 3:4"</formula>
    </cfRule>
    <cfRule type="cellIs" dxfId="403" priority="1171" operator="equal">
      <formula>"EXTREMA 4:4"</formula>
    </cfRule>
    <cfRule type="cellIs" dxfId="402" priority="1170" operator="equal">
      <formula>"EXTREMA 2:5"</formula>
    </cfRule>
    <cfRule type="cellIs" dxfId="401" priority="1169" operator="equal">
      <formula>"EXTREMA 3:5"</formula>
    </cfRule>
    <cfRule type="containsText" dxfId="400" priority="1114" operator="containsText" text="ALTO">
      <formula>NOT(ISERROR(SEARCH("ALTO",P17)))</formula>
    </cfRule>
    <cfRule type="cellIs" dxfId="399" priority="1182" operator="equal">
      <formula>"MODERADA 2:3"</formula>
    </cfRule>
    <cfRule type="cellIs" dxfId="398" priority="1183" operator="equal">
      <formula>"MODERADA 1:3"</formula>
    </cfRule>
    <cfRule type="cellIs" dxfId="397" priority="1168" operator="equal">
      <formula>"EXTREMA 4:5"</formula>
    </cfRule>
    <cfRule type="cellIs" dxfId="396" priority="1167" operator="equal">
      <formula>"EXTREMA 5:5"</formula>
    </cfRule>
    <cfRule type="cellIs" dxfId="395" priority="1177" operator="equal">
      <formula>"ALTA 4:3"</formula>
    </cfRule>
    <cfRule type="cellIs" dxfId="394" priority="1184" operator="equal">
      <formula>"MODERADA 3:2"</formula>
    </cfRule>
  </conditionalFormatting>
  <conditionalFormatting sqref="P17:P22">
    <cfRule type="cellIs" dxfId="393" priority="1052" operator="equal">
      <formula>"MODERADA 3:3"</formula>
    </cfRule>
  </conditionalFormatting>
  <conditionalFormatting sqref="P20:P22">
    <cfRule type="cellIs" dxfId="392" priority="1036" operator="equal">
      <formula>"EXTREMA 3:5"</formula>
    </cfRule>
    <cfRule type="cellIs" dxfId="391" priority="1035" operator="equal">
      <formula>"EXTREMA 4:5"</formula>
    </cfRule>
    <cfRule type="cellIs" dxfId="390" priority="1037" operator="equal">
      <formula>"EXTREMA 2:5"</formula>
    </cfRule>
    <cfRule type="cellIs" dxfId="389" priority="1038" operator="equal">
      <formula>"EXTREMA 4:4"</formula>
    </cfRule>
    <cfRule type="cellIs" dxfId="388" priority="1039" operator="equal">
      <formula>"EXTREMA 3:4"</formula>
    </cfRule>
    <cfRule type="cellIs" dxfId="387" priority="1040" operator="equal">
      <formula>"EXTREMA 5:3"</formula>
    </cfRule>
    <cfRule type="cellIs" dxfId="386" priority="1041" operator="equal">
      <formula>"ALTA 3:4"</formula>
    </cfRule>
    <cfRule type="cellIs" dxfId="385" priority="1034" operator="equal">
      <formula>"EXTREMA 5:5"</formula>
    </cfRule>
    <cfRule type="cellIs" dxfId="384" priority="1047" operator="equal">
      <formula>"ALTA 5:3"</formula>
    </cfRule>
    <cfRule type="cellIs" dxfId="383" priority="1048" operator="equal">
      <formula>"ALTA 5:1"</formula>
    </cfRule>
    <cfRule type="cellIs" dxfId="382" priority="1046" operator="equal">
      <formula>"ALTA 5:2"</formula>
    </cfRule>
    <cfRule type="cellIs" dxfId="381" priority="1049" operator="equal">
      <formula>"MODERADA 2:3"</formula>
    </cfRule>
    <cfRule type="cellIs" dxfId="380" priority="1042" operator="equal">
      <formula>"ALTA 2:4"</formula>
    </cfRule>
    <cfRule type="cellIs" dxfId="379" priority="1043" operator="equal">
      <formula>"ALTA 1:4"</formula>
    </cfRule>
    <cfRule type="cellIs" dxfId="378" priority="1044" operator="equal">
      <formula>"ALTA 4:3"</formula>
    </cfRule>
    <cfRule type="cellIs" dxfId="377" priority="1050" operator="equal">
      <formula>"MODERADA 1:3"</formula>
    </cfRule>
    <cfRule type="cellIs" dxfId="376" priority="1051" operator="equal">
      <formula>"MODERADA 3:2"</formula>
    </cfRule>
    <cfRule type="containsText" dxfId="375" priority="985" operator="containsText" text="ALTO">
      <formula>NOT(ISERROR(SEARCH("ALTO",P20)))</formula>
    </cfRule>
    <cfRule type="cellIs" dxfId="374" priority="942" operator="equal">
      <formula>"MODERADA 3:3"</formula>
    </cfRule>
    <cfRule type="cellIs" dxfId="373" priority="1045" operator="equal">
      <formula>"ALTA 4:4"</formula>
    </cfRule>
  </conditionalFormatting>
  <conditionalFormatting sqref="P23:P29">
    <cfRule type="cellIs" dxfId="372" priority="89" operator="equal">
      <formula>"EXTREMA 5:3"</formula>
    </cfRule>
    <cfRule type="cellIs" dxfId="371" priority="95" operator="equal">
      <formula>"ALTA 5:2"</formula>
    </cfRule>
    <cfRule type="cellIs" dxfId="370" priority="96" operator="equal">
      <formula>"ALTA 4:2"</formula>
    </cfRule>
    <cfRule type="cellIs" dxfId="369" priority="97" operator="equal">
      <formula>"ALTA 5:1"</formula>
    </cfRule>
    <cfRule type="cellIs" dxfId="368" priority="98" operator="equal">
      <formula>"MODERADA 2:3"</formula>
    </cfRule>
    <cfRule type="cellIs" dxfId="367" priority="94" operator="equal">
      <formula>"ALTA 3:3"</formula>
    </cfRule>
    <cfRule type="cellIs" dxfId="366" priority="93" operator="equal">
      <formula>"ALTA 4:3"</formula>
    </cfRule>
    <cfRule type="cellIs" dxfId="365" priority="82" operator="equal">
      <formula>"EXTREMA 5:5"</formula>
    </cfRule>
    <cfRule type="cellIs" dxfId="364" priority="83" operator="equal">
      <formula>"EXTREMA 4:5"</formula>
    </cfRule>
    <cfRule type="cellIs" dxfId="363" priority="99" operator="equal">
      <formula>"MODERADA 1:3"</formula>
    </cfRule>
    <cfRule type="cellIs" dxfId="362" priority="100" operator="equal">
      <formula>"MODERADA 3:2"</formula>
    </cfRule>
    <cfRule type="cellIs" dxfId="361" priority="84" operator="equal">
      <formula>"EXTREMA 3:5"</formula>
    </cfRule>
    <cfRule type="cellIs" dxfId="360" priority="85" operator="equal">
      <formula>"EXTREMA 2:5"</formula>
    </cfRule>
    <cfRule type="cellIs" dxfId="359" priority="86" operator="equal">
      <formula>"EXTREMA 5:4"</formula>
    </cfRule>
    <cfRule type="cellIs" dxfId="358" priority="101" operator="equal">
      <formula>"MODERADA 4:1"</formula>
    </cfRule>
    <cfRule type="cellIs" dxfId="357" priority="87" operator="equal">
      <formula>"EXTREMA 4:4"</formula>
    </cfRule>
    <cfRule type="cellIs" dxfId="356" priority="92" operator="equal">
      <formula>"ALTA 1:4"</formula>
    </cfRule>
    <cfRule type="cellIs" dxfId="355" priority="91" operator="equal">
      <formula>"ALTA 2:4"</formula>
    </cfRule>
    <cfRule type="cellIs" dxfId="354" priority="90" operator="equal">
      <formula>"ALTA 1:5"</formula>
    </cfRule>
    <cfRule type="cellIs" dxfId="353" priority="88" operator="equal">
      <formula>"EXTREMA 3:4"</formula>
    </cfRule>
  </conditionalFormatting>
  <conditionalFormatting sqref="P30:P35">
    <cfRule type="cellIs" dxfId="352" priority="672" operator="equal">
      <formula>"MODERADA 3:2"</formula>
    </cfRule>
    <cfRule type="cellIs" dxfId="351" priority="662" operator="equal">
      <formula>"ALTA 3:4"</formula>
    </cfRule>
    <cfRule type="cellIs" dxfId="350" priority="659" operator="equal">
      <formula>"EXTREMA 4:4"</formula>
    </cfRule>
    <cfRule type="cellIs" dxfId="349" priority="658" operator="equal">
      <formula>"EXTREMA 2:5"</formula>
    </cfRule>
    <cfRule type="cellIs" dxfId="348" priority="657" operator="equal">
      <formula>"EXTREMA 3:5"</formula>
    </cfRule>
    <cfRule type="cellIs" dxfId="347" priority="656" operator="equal">
      <formula>"EXTREMA 4:5"</formula>
    </cfRule>
    <cfRule type="cellIs" dxfId="346" priority="673" operator="equal">
      <formula>"MODERADA 3:3"</formula>
    </cfRule>
    <cfRule type="cellIs" dxfId="345" priority="655" operator="equal">
      <formula>"EXTREMA 5:5"</formula>
    </cfRule>
    <cfRule type="cellIs" dxfId="344" priority="660" operator="equal">
      <formula>"EXTREMA 3:4"</formula>
    </cfRule>
    <cfRule type="cellIs" dxfId="343" priority="661" operator="equal">
      <formula>"EXTREMA 5:3"</formula>
    </cfRule>
    <cfRule type="containsText" dxfId="342" priority="607" operator="containsText" text="ALTO">
      <formula>NOT(ISERROR(SEARCH("ALTO",P30)))</formula>
    </cfRule>
    <cfRule type="cellIs" dxfId="341" priority="671" operator="equal">
      <formula>"MODERADA 1:3"</formula>
    </cfRule>
    <cfRule type="cellIs" dxfId="340" priority="670" operator="equal">
      <formula>"MODERADA 2:3"</formula>
    </cfRule>
    <cfRule type="cellIs" dxfId="339" priority="669" operator="equal">
      <formula>"ALTA 5:1"</formula>
    </cfRule>
    <cfRule type="cellIs" dxfId="338" priority="668" operator="equal">
      <formula>"ALTA 5:3"</formula>
    </cfRule>
    <cfRule type="cellIs" dxfId="337" priority="667" operator="equal">
      <formula>"ALTA 5:2"</formula>
    </cfRule>
    <cfRule type="cellIs" dxfId="336" priority="666" operator="equal">
      <formula>"ALTA 4:4"</formula>
    </cfRule>
    <cfRule type="cellIs" dxfId="335" priority="665" operator="equal">
      <formula>"ALTA 4:3"</formula>
    </cfRule>
    <cfRule type="cellIs" dxfId="334" priority="664" operator="equal">
      <formula>"ALTA 1:4"</formula>
    </cfRule>
    <cfRule type="cellIs" dxfId="333" priority="663" operator="equal">
      <formula>"ALTA 2:4"</formula>
    </cfRule>
  </conditionalFormatting>
  <conditionalFormatting sqref="P30:P37">
    <cfRule type="cellIs" dxfId="332" priority="541" operator="equal">
      <formula>"MODERADA 3:3"</formula>
    </cfRule>
  </conditionalFormatting>
  <conditionalFormatting sqref="P30:P39">
    <cfRule type="cellIs" dxfId="331" priority="405" operator="equal">
      <formula>"ALTA 5:4"</formula>
    </cfRule>
    <cfRule type="beginsWith" dxfId="330" priority="411" operator="beginsWith" text="ALTO">
      <formula>LEFT(P30,LEN("ALTO"))="ALTO"</formula>
    </cfRule>
    <cfRule type="cellIs" dxfId="329" priority="408" operator="equal">
      <formula>"MODERADA 4:1"</formula>
    </cfRule>
    <cfRule type="cellIs" dxfId="328" priority="409" operator="equal">
      <formula>"MODERADA 3:1"</formula>
    </cfRule>
    <cfRule type="cellIs" dxfId="327" priority="407" operator="equal">
      <formula>"MODERADA 2:2"</formula>
    </cfRule>
    <cfRule type="cellIs" dxfId="326" priority="406" operator="equal">
      <formula>"MODERADA 4:2"</formula>
    </cfRule>
  </conditionalFormatting>
  <conditionalFormatting sqref="P36:P37">
    <cfRule type="cellIs" dxfId="325" priority="524" operator="equal">
      <formula>"EXTREMA 4:5"</formula>
    </cfRule>
    <cfRule type="containsText" dxfId="324" priority="506" operator="containsText" text="ALTO">
      <formula>NOT(ISERROR(SEARCH("ALTO",P36)))</formula>
    </cfRule>
    <cfRule type="cellIs" dxfId="323" priority="523" operator="equal">
      <formula>"EXTREMA 5:5"</formula>
    </cfRule>
    <cfRule type="cellIs" dxfId="322" priority="525" operator="equal">
      <formula>"EXTREMA 3:5"</formula>
    </cfRule>
    <cfRule type="cellIs" dxfId="321" priority="526" operator="equal">
      <formula>"EXTREMA 2:5"</formula>
    </cfRule>
    <cfRule type="cellIs" dxfId="320" priority="539" operator="equal">
      <formula>"MODERADA 1:3"</formula>
    </cfRule>
    <cfRule type="cellIs" dxfId="319" priority="538" operator="equal">
      <formula>"MODERADA 2:3"</formula>
    </cfRule>
    <cfRule type="cellIs" dxfId="318" priority="537" operator="equal">
      <formula>"ALTA 5:1"</formula>
    </cfRule>
    <cfRule type="cellIs" dxfId="317" priority="536" operator="equal">
      <formula>"ALTA 5:3"</formula>
    </cfRule>
    <cfRule type="cellIs" dxfId="316" priority="535" operator="equal">
      <formula>"ALTA 5:2"</formula>
    </cfRule>
    <cfRule type="cellIs" dxfId="315" priority="534" operator="equal">
      <formula>"ALTA 4:4"</formula>
    </cfRule>
    <cfRule type="cellIs" dxfId="314" priority="540" operator="equal">
      <formula>"MODERADA 3:2"</formula>
    </cfRule>
    <cfRule type="cellIs" dxfId="313" priority="527" operator="equal">
      <formula>"EXTREMA 4:4"</formula>
    </cfRule>
    <cfRule type="cellIs" dxfId="312" priority="528" operator="equal">
      <formula>"EXTREMA 3:4"</formula>
    </cfRule>
    <cfRule type="cellIs" dxfId="311" priority="529" operator="equal">
      <formula>"EXTREMA 5:3"</formula>
    </cfRule>
    <cfRule type="cellIs" dxfId="310" priority="531" operator="equal">
      <formula>"ALTA 2:4"</formula>
    </cfRule>
    <cfRule type="cellIs" dxfId="309" priority="532" operator="equal">
      <formula>"ALTA 1:4"</formula>
    </cfRule>
    <cfRule type="cellIs" dxfId="308" priority="533" operator="equal">
      <formula>"ALTA 4:3"</formula>
    </cfRule>
    <cfRule type="cellIs" dxfId="307" priority="530" operator="equal">
      <formula>"ALTA 3:4"</formula>
    </cfRule>
  </conditionalFormatting>
  <conditionalFormatting sqref="P36:P39">
    <cfRule type="cellIs" dxfId="306" priority="444" operator="equal">
      <formula>"MODERADA 3:3"</formula>
    </cfRule>
  </conditionalFormatting>
  <conditionalFormatting sqref="P38">
    <cfRule type="cellIs" dxfId="305" priority="440" operator="equal">
      <formula>"ALTA 5:1"</formula>
    </cfRule>
    <cfRule type="cellIs" dxfId="304" priority="441" operator="equal">
      <formula>"MODERADA 2:3"</formula>
    </cfRule>
    <cfRule type="cellIs" dxfId="303" priority="437" operator="equal">
      <formula>"ALTA 4:4"</formula>
    </cfRule>
    <cfRule type="cellIs" dxfId="302" priority="442" operator="equal">
      <formula>"MODERADA 1:3"</formula>
    </cfRule>
    <cfRule type="cellIs" dxfId="301" priority="435" operator="equal">
      <formula>"ALTA 1:4"</formula>
    </cfRule>
    <cfRule type="cellIs" dxfId="300" priority="434" operator="equal">
      <formula>"ALTA 2:4"</formula>
    </cfRule>
    <cfRule type="cellIs" dxfId="299" priority="433" operator="equal">
      <formula>"ALTA 3:4"</formula>
    </cfRule>
    <cfRule type="cellIs" dxfId="298" priority="432" operator="equal">
      <formula>"EXTREMA 5:3"</formula>
    </cfRule>
    <cfRule type="cellIs" dxfId="297" priority="431" operator="equal">
      <formula>"EXTREMA 3:4"</formula>
    </cfRule>
    <cfRule type="cellIs" dxfId="296" priority="430" operator="equal">
      <formula>"EXTREMA 4:4"</formula>
    </cfRule>
    <cfRule type="cellIs" dxfId="295" priority="429" operator="equal">
      <formula>"EXTREMA 2:5"</formula>
    </cfRule>
    <cfRule type="cellIs" dxfId="294" priority="428" operator="equal">
      <formula>"EXTREMA 3:5"</formula>
    </cfRule>
    <cfRule type="cellIs" dxfId="293" priority="427" operator="equal">
      <formula>"EXTREMA 4:5"</formula>
    </cfRule>
    <cfRule type="cellIs" dxfId="292" priority="426" operator="equal">
      <formula>"EXTREMA 5:5"</formula>
    </cfRule>
    <cfRule type="containsText" dxfId="291" priority="412" operator="containsText" text="ALTO">
      <formula>NOT(ISERROR(SEARCH("ALTO",P38)))</formula>
    </cfRule>
    <cfRule type="cellIs" dxfId="290" priority="436" operator="equal">
      <formula>"ALTA 4:3"</formula>
    </cfRule>
    <cfRule type="cellIs" dxfId="289" priority="438" operator="equal">
      <formula>"ALTA 5:2"</formula>
    </cfRule>
    <cfRule type="cellIs" dxfId="288" priority="443" operator="equal">
      <formula>"MODERADA 3:2"</formula>
    </cfRule>
    <cfRule type="cellIs" dxfId="287" priority="439" operator="equal">
      <formula>"ALTA 5:3"</formula>
    </cfRule>
  </conditionalFormatting>
  <conditionalFormatting sqref="P38:P39">
    <cfRule type="cellIs" dxfId="286" priority="204" operator="equal">
      <formula>"MODERADA 3:3"</formula>
    </cfRule>
  </conditionalFormatting>
  <conditionalFormatting sqref="P39">
    <cfRule type="cellIs" dxfId="285" priority="202" operator="equal">
      <formula>"MODERADA 1:3"</formula>
    </cfRule>
    <cfRule type="cellIs" dxfId="284" priority="201" operator="equal">
      <formula>"MODERADA 2:3"</formula>
    </cfRule>
    <cfRule type="containsText" dxfId="283" priority="185" operator="containsText" text="ALTO">
      <formula>NOT(ISERROR(SEARCH("ALTO",P39)))</formula>
    </cfRule>
    <cfRule type="cellIs" dxfId="282" priority="186" operator="equal">
      <formula>"EXTREMA 5:5"</formula>
    </cfRule>
    <cfRule type="cellIs" dxfId="281" priority="187" operator="equal">
      <formula>"EXTREMA 4:5"</formula>
    </cfRule>
    <cfRule type="cellIs" dxfId="280" priority="188" operator="equal">
      <formula>"EXTREMA 3:5"</formula>
    </cfRule>
    <cfRule type="cellIs" dxfId="279" priority="189" operator="equal">
      <formula>"EXTREMA 2:5"</formula>
    </cfRule>
    <cfRule type="cellIs" dxfId="278" priority="190" operator="equal">
      <formula>"EXTREMA 4:4"</formula>
    </cfRule>
    <cfRule type="cellIs" dxfId="277" priority="191" operator="equal">
      <formula>"EXTREMA 3:4"</formula>
    </cfRule>
    <cfRule type="cellIs" dxfId="276" priority="192" operator="equal">
      <formula>"EXTREMA 5:3"</formula>
    </cfRule>
    <cfRule type="cellIs" dxfId="275" priority="193" operator="equal">
      <formula>"ALTA 3:4"</formula>
    </cfRule>
    <cfRule type="cellIs" dxfId="274" priority="194" operator="equal">
      <formula>"ALTA 2:4"</formula>
    </cfRule>
    <cfRule type="cellIs" dxfId="273" priority="195" operator="equal">
      <formula>"ALTA 1:4"</formula>
    </cfRule>
    <cfRule type="cellIs" dxfId="272" priority="196" operator="equal">
      <formula>"ALTA 4:3"</formula>
    </cfRule>
    <cfRule type="cellIs" dxfId="271" priority="197" operator="equal">
      <formula>"ALTA 4:4"</formula>
    </cfRule>
    <cfRule type="cellIs" dxfId="270" priority="198" operator="equal">
      <formula>"ALTA 5:2"</formula>
    </cfRule>
    <cfRule type="cellIs" dxfId="269" priority="199" operator="equal">
      <formula>"ALTA 5:3"</formula>
    </cfRule>
    <cfRule type="cellIs" dxfId="268" priority="203" operator="equal">
      <formula>"MODERADA 3:2"</formula>
    </cfRule>
    <cfRule type="cellIs" dxfId="267" priority="200" operator="equal">
      <formula>"ALTA 5:1"</formula>
    </cfRule>
  </conditionalFormatting>
  <conditionalFormatting sqref="P39:P42 AR39:AR42">
    <cfRule type="cellIs" dxfId="266" priority="366" operator="equal">
      <formula>"ALTA 4:2"</formula>
    </cfRule>
    <cfRule type="cellIs" dxfId="265" priority="364" operator="equal">
      <formula>"ALTA 3:3"</formula>
    </cfRule>
    <cfRule type="cellIs" dxfId="264" priority="360" operator="equal">
      <formula>"ALTA 1:5"</formula>
    </cfRule>
  </conditionalFormatting>
  <conditionalFormatting sqref="P39:P42">
    <cfRule type="cellIs" dxfId="263" priority="371" operator="equal">
      <formula>"MODERADA 4:1"</formula>
    </cfRule>
    <cfRule type="cellIs" dxfId="262" priority="356" operator="equal">
      <formula>"EXTREMA 5:4"</formula>
    </cfRule>
  </conditionalFormatting>
  <conditionalFormatting sqref="P39:P45">
    <cfRule type="cellIs" dxfId="261" priority="270" operator="equal">
      <formula>"ALTA 4:3"</formula>
    </cfRule>
    <cfRule type="cellIs" dxfId="260" priority="261" operator="equal">
      <formula>"EXTREMA 4:5"</formula>
    </cfRule>
    <cfRule type="cellIs" dxfId="259" priority="272" operator="equal">
      <formula>"ALTA 5:2"</formula>
    </cfRule>
    <cfRule type="cellIs" dxfId="258" priority="274" operator="equal">
      <formula>"ALTA 5:1"</formula>
    </cfRule>
    <cfRule type="cellIs" dxfId="257" priority="275" operator="equal">
      <formula>"MODERADA 2:3"</formula>
    </cfRule>
    <cfRule type="cellIs" dxfId="256" priority="276" operator="equal">
      <formula>"MODERADA 1:3"</formula>
    </cfRule>
    <cfRule type="cellIs" dxfId="255" priority="277" operator="equal">
      <formula>"MODERADA 3:2"</formula>
    </cfRule>
    <cfRule type="cellIs" dxfId="254" priority="269" operator="equal">
      <formula>"ALTA 1:4"</formula>
    </cfRule>
    <cfRule type="cellIs" dxfId="253" priority="268" operator="equal">
      <formula>"ALTA 2:4"</formula>
    </cfRule>
    <cfRule type="cellIs" dxfId="252" priority="266" operator="equal">
      <formula>"EXTREMA 5:3"</formula>
    </cfRule>
    <cfRule type="cellIs" dxfId="251" priority="265" operator="equal">
      <formula>"EXTREMA 3:4"</formula>
    </cfRule>
    <cfRule type="cellIs" dxfId="250" priority="264" operator="equal">
      <formula>"EXTREMA 4:4"</formula>
    </cfRule>
    <cfRule type="cellIs" dxfId="249" priority="263" operator="equal">
      <formula>"EXTREMA 2:5"</formula>
    </cfRule>
    <cfRule type="cellIs" dxfId="248" priority="262" operator="equal">
      <formula>"EXTREMA 3:5"</formula>
    </cfRule>
    <cfRule type="cellIs" dxfId="247" priority="260" operator="equal">
      <formula>"EXTREMA 5:5"</formula>
    </cfRule>
  </conditionalFormatting>
  <conditionalFormatting sqref="P42:P45">
    <cfRule type="cellIs" dxfId="246" priority="225" operator="equal">
      <formula>"MODERADA 3:3"</formula>
    </cfRule>
    <cfRule type="cellIs" dxfId="245" priority="223" operator="equal">
      <formula>"MODERADA 4:1"</formula>
    </cfRule>
    <cfRule type="cellIs" dxfId="244" priority="271" operator="equal">
      <formula>"ALTA 4:4"</formula>
    </cfRule>
    <cfRule type="containsText" dxfId="243" priority="227" operator="containsText" text="ALTO">
      <formula>NOT(ISERROR(SEARCH("ALTO",P42)))</formula>
    </cfRule>
    <cfRule type="cellIs" dxfId="242" priority="224" operator="equal">
      <formula>"MODERADA 3:1"</formula>
    </cfRule>
    <cfRule type="cellIs" dxfId="241" priority="273" operator="equal">
      <formula>"ALTA 5:3"</formula>
    </cfRule>
    <cfRule type="cellIs" dxfId="240" priority="222" operator="equal">
      <formula>"MODERADA 2:2"</formula>
    </cfRule>
    <cfRule type="cellIs" dxfId="239" priority="220" operator="equal">
      <formula>"ALTA 5:4"</formula>
    </cfRule>
    <cfRule type="cellIs" dxfId="238" priority="221" operator="equal">
      <formula>"MODERADA 4:2"</formula>
    </cfRule>
    <cfRule type="cellIs" dxfId="237" priority="278" operator="equal">
      <formula>"MODERADA 3:3"</formula>
    </cfRule>
    <cfRule type="cellIs" dxfId="236" priority="267" operator="equal">
      <formula>"ALTA 3:4"</formula>
    </cfRule>
    <cfRule type="beginsWith" dxfId="235" priority="226" operator="beginsWith" text="ALTO">
      <formula>LEFT(P42,LEN("ALTO"))="ALTO"</formula>
    </cfRule>
  </conditionalFormatting>
  <conditionalFormatting sqref="W19">
    <cfRule type="containsText" dxfId="234" priority="1147" stopIfTrue="1" operator="containsText" text="ALTO">
      <formula>NOT(ISERROR(SEARCH("ALTO",W19)))</formula>
    </cfRule>
    <cfRule type="containsText" dxfId="233" priority="1146" stopIfTrue="1" operator="containsText" text="ALTO">
      <formula>NOT(ISERROR(SEARCH("ALTO",W19)))</formula>
    </cfRule>
    <cfRule type="cellIs" dxfId="232" priority="1144" operator="equal">
      <formula>"MAYOR"</formula>
    </cfRule>
    <cfRule type="cellIs" dxfId="231" priority="1143" operator="equal">
      <formula>"MODERADO"</formula>
    </cfRule>
    <cfRule type="containsText" dxfId="230" priority="1148" stopIfTrue="1" operator="containsText" text="MEDIO">
      <formula>NOT(ISERROR(SEARCH("MEDIO",W19)))</formula>
    </cfRule>
    <cfRule type="cellIs" dxfId="229" priority="1142" operator="equal">
      <formula>"MENOR"</formula>
    </cfRule>
    <cfRule type="cellIs" dxfId="228" priority="1141" operator="equal">
      <formula>"INSIGNIFICANTE"</formula>
    </cfRule>
    <cfRule type="containsText" dxfId="227" priority="1149" stopIfTrue="1" operator="containsText" text="MEDIO">
      <formula>NOT(ISERROR(SEARCH("MEDIO",W19)))</formula>
    </cfRule>
    <cfRule type="containsText" dxfId="226" priority="1153" stopIfTrue="1" operator="containsText" text="BAJA">
      <formula>NOT(ISERROR(SEARCH("BAJA",W19)))</formula>
    </cfRule>
    <cfRule type="containsText" dxfId="225" priority="1150" stopIfTrue="1" operator="containsText" text="BAJO">
      <formula>NOT(ISERROR(SEARCH("BAJO",W19)))</formula>
    </cfRule>
    <cfRule type="containsText" dxfId="224" priority="1152" stopIfTrue="1" operator="containsText" text="MEDIA">
      <formula>NOT(ISERROR(SEARCH("MEDIA",W19)))</formula>
    </cfRule>
    <cfRule type="containsText" dxfId="223" priority="1151" stopIfTrue="1" operator="containsText" text="ALTA">
      <formula>NOT(ISERROR(SEARCH("ALTA",W19)))</formula>
    </cfRule>
    <cfRule type="cellIs" dxfId="222" priority="1145" operator="equal">
      <formula>"CATASTRÓFICO"</formula>
    </cfRule>
  </conditionalFormatting>
  <conditionalFormatting sqref="W21">
    <cfRule type="expression" dxfId="221" priority="1004">
      <formula>ISERROR(W21)</formula>
    </cfRule>
  </conditionalFormatting>
  <conditionalFormatting sqref="W28">
    <cfRule type="expression" dxfId="220" priority="842">
      <formula>ISERROR(W28)</formula>
    </cfRule>
  </conditionalFormatting>
  <conditionalFormatting sqref="AC17:AC19 AL17:AL19">
    <cfRule type="expression" dxfId="219" priority="1124" stopIfTrue="1">
      <formula>IF(#REF!="",AB17="","")</formula>
    </cfRule>
    <cfRule type="containsText" dxfId="218" priority="1127" stopIfTrue="1" operator="containsText" text="Evitar">
      <formula>NOT(ISERROR(SEARCH(("Evitar"),(AC17))))</formula>
    </cfRule>
    <cfRule type="containsText" dxfId="217" priority="1126" stopIfTrue="1" operator="containsText" text="Asumir">
      <formula>NOT(ISERROR(SEARCH(("Asumir"),(AC17))))</formula>
    </cfRule>
    <cfRule type="containsText" dxfId="216" priority="1125" stopIfTrue="1" operator="containsText" text="Reducir">
      <formula>NOT(ISERROR(SEARCH(("Reducir"),(AC17))))</formula>
    </cfRule>
  </conditionalFormatting>
  <conditionalFormatting sqref="AC21 AL21">
    <cfRule type="expression" dxfId="215" priority="999" stopIfTrue="1">
      <formula>IF(#REF!="",AB21="","")</formula>
    </cfRule>
    <cfRule type="containsText" dxfId="214" priority="1002" stopIfTrue="1" operator="containsText" text="Evitar">
      <formula>NOT(ISERROR(SEARCH(("Evitar"),(AC21))))</formula>
    </cfRule>
    <cfRule type="containsText" dxfId="213" priority="1001" stopIfTrue="1" operator="containsText" text="Asumir">
      <formula>NOT(ISERROR(SEARCH(("Asumir"),(AC21))))</formula>
    </cfRule>
    <cfRule type="containsText" dxfId="212" priority="1000" stopIfTrue="1" operator="containsText" text="Reducir">
      <formula>NOT(ISERROR(SEARCH(("Reducir"),(AC21))))</formula>
    </cfRule>
  </conditionalFormatting>
  <conditionalFormatting sqref="AF21">
    <cfRule type="expression" dxfId="211" priority="1003">
      <formula>ISERROR(AF21)</formula>
    </cfRule>
  </conditionalFormatting>
  <conditionalFormatting sqref="AF33:AH35">
    <cfRule type="expression" dxfId="210" priority="593">
      <formula>ISERROR(AF33)</formula>
    </cfRule>
  </conditionalFormatting>
  <conditionalFormatting sqref="AF19:AI19">
    <cfRule type="containsText" dxfId="209" priority="1138" stopIfTrue="1" operator="containsText" text="ALTA">
      <formula>NOT(ISERROR(SEARCH("ALTA",AF19)))</formula>
    </cfRule>
    <cfRule type="cellIs" dxfId="208" priority="1130" operator="equal">
      <formula>"MODERADO"</formula>
    </cfRule>
    <cfRule type="containsText" dxfId="207" priority="1137" stopIfTrue="1" operator="containsText" text="BAJO">
      <formula>NOT(ISERROR(SEARCH("BAJO",AF19)))</formula>
    </cfRule>
    <cfRule type="containsText" dxfId="206" priority="1136" stopIfTrue="1" operator="containsText" text="MEDIO">
      <formula>NOT(ISERROR(SEARCH("MEDIO",AF19)))</formula>
    </cfRule>
    <cfRule type="containsText" dxfId="205" priority="1135" stopIfTrue="1" operator="containsText" text="MEDIO">
      <formula>NOT(ISERROR(SEARCH("MEDIO",AF19)))</formula>
    </cfRule>
    <cfRule type="containsText" dxfId="204" priority="1134" stopIfTrue="1" operator="containsText" text="ALTO">
      <formula>NOT(ISERROR(SEARCH("ALTO",AF19)))</formula>
    </cfRule>
    <cfRule type="containsText" dxfId="203" priority="1133" stopIfTrue="1" operator="containsText" text="ALTO">
      <formula>NOT(ISERROR(SEARCH("ALTO",AF19)))</formula>
    </cfRule>
    <cfRule type="cellIs" dxfId="202" priority="1132" operator="equal">
      <formula>"CATASTRÓFICO"</formula>
    </cfRule>
    <cfRule type="containsText" dxfId="201" priority="1139" stopIfTrue="1" operator="containsText" text="MEDIA">
      <formula>NOT(ISERROR(SEARCH("MEDIA",AF19)))</formula>
    </cfRule>
    <cfRule type="cellIs" dxfId="200" priority="1128" operator="equal">
      <formula>"INSIGNIFICANTE"</formula>
    </cfRule>
    <cfRule type="cellIs" dxfId="199" priority="1131" operator="equal">
      <formula>"MAYOR"</formula>
    </cfRule>
    <cfRule type="cellIs" dxfId="198" priority="1129" operator="equal">
      <formula>"MENOR"</formula>
    </cfRule>
    <cfRule type="containsText" dxfId="197" priority="1140" stopIfTrue="1" operator="containsText" text="BAJA">
      <formula>NOT(ISERROR(SEARCH("BAJA",AF19)))</formula>
    </cfRule>
  </conditionalFormatting>
  <conditionalFormatting sqref="AF40:AI40 AK40:AL40">
    <cfRule type="cellIs" dxfId="196" priority="324" operator="equal">
      <formula>0</formula>
    </cfRule>
  </conditionalFormatting>
  <conditionalFormatting sqref="AF41:AI42 AK41:AL42">
    <cfRule type="expression" dxfId="195" priority="323">
      <formula>ISERROR(AF41)</formula>
    </cfRule>
  </conditionalFormatting>
  <conditionalFormatting sqref="AF31:AJ32">
    <cfRule type="expression" dxfId="194" priority="635">
      <formula>ISERROR(AF31)</formula>
    </cfRule>
  </conditionalFormatting>
  <conditionalFormatting sqref="AF10:AL10">
    <cfRule type="cellIs" dxfId="193" priority="1769" operator="equal">
      <formula>0</formula>
    </cfRule>
  </conditionalFormatting>
  <conditionalFormatting sqref="AF11:AL11">
    <cfRule type="expression" dxfId="192" priority="1768">
      <formula>ISERROR(AF11)</formula>
    </cfRule>
  </conditionalFormatting>
  <conditionalFormatting sqref="AF23:AL28 AF29:AK29">
    <cfRule type="expression" dxfId="191" priority="843">
      <formula>ISERROR(AF23)</formula>
    </cfRule>
  </conditionalFormatting>
  <conditionalFormatting sqref="AF30:AL30 D31:F32">
    <cfRule type="cellIs" dxfId="190" priority="636" operator="equal">
      <formula>0</formula>
    </cfRule>
  </conditionalFormatting>
  <conditionalFormatting sqref="AF36:AL37">
    <cfRule type="expression" dxfId="189" priority="508">
      <formula>ISERROR(AF36)</formula>
    </cfRule>
  </conditionalFormatting>
  <conditionalFormatting sqref="AG20">
    <cfRule type="containsText" dxfId="188" priority="1014" stopIfTrue="1" operator="containsText" text="BAJO">
      <formula>NOT(ISERROR(SEARCH("BAJO",AG20)))</formula>
    </cfRule>
    <cfRule type="cellIs" dxfId="187" priority="1009" operator="equal">
      <formula>"CATASTRÓFICO"</formula>
    </cfRule>
    <cfRule type="cellIs" dxfId="186" priority="1008" operator="equal">
      <formula>"MAYOR"</formula>
    </cfRule>
    <cfRule type="cellIs" dxfId="185" priority="1007" operator="equal">
      <formula>"MODERADO"</formula>
    </cfRule>
    <cfRule type="cellIs" dxfId="184" priority="1006" operator="equal">
      <formula>"MENOR"</formula>
    </cfRule>
    <cfRule type="cellIs" dxfId="183" priority="1005" operator="equal">
      <formula>"INSIGNIFICANTE"</formula>
    </cfRule>
    <cfRule type="containsText" dxfId="182" priority="1010" stopIfTrue="1" operator="containsText" text="ALTO">
      <formula>NOT(ISERROR(SEARCH("ALTO",AG20)))</formula>
    </cfRule>
    <cfRule type="containsText" dxfId="181" priority="1011" stopIfTrue="1" operator="containsText" text="ALTO">
      <formula>NOT(ISERROR(SEARCH("ALTO",AG20)))</formula>
    </cfRule>
    <cfRule type="containsText" dxfId="180" priority="1012" stopIfTrue="1" operator="containsText" text="MEDIO">
      <formula>NOT(ISERROR(SEARCH("MEDIO",AG20)))</formula>
    </cfRule>
    <cfRule type="containsText" dxfId="179" priority="1013" stopIfTrue="1" operator="containsText" text="MEDIO">
      <formula>NOT(ISERROR(SEARCH("MEDIO",AG20)))</formula>
    </cfRule>
    <cfRule type="containsText" dxfId="178" priority="1015" stopIfTrue="1" operator="containsText" text="ALTA">
      <formula>NOT(ISERROR(SEARCH("ALTA",AG20)))</formula>
    </cfRule>
    <cfRule type="containsText" dxfId="177" priority="1017" stopIfTrue="1" operator="containsText" text="BAJA">
      <formula>NOT(ISERROR(SEARCH("BAJA",AG20)))</formula>
    </cfRule>
    <cfRule type="containsText" dxfId="176" priority="1016" stopIfTrue="1" operator="containsText" text="MEDIA">
      <formula>NOT(ISERROR(SEARCH("MEDIA",AG20)))</formula>
    </cfRule>
  </conditionalFormatting>
  <conditionalFormatting sqref="AG22:AI22">
    <cfRule type="cellIs" dxfId="175" priority="990" operator="equal">
      <formula>"CATASTRÓFICO"</formula>
    </cfRule>
    <cfRule type="cellIs" dxfId="174" priority="989" operator="equal">
      <formula>"MAYOR"</formula>
    </cfRule>
    <cfRule type="cellIs" dxfId="173" priority="988" operator="equal">
      <formula>"MODERADO"</formula>
    </cfRule>
    <cfRule type="cellIs" dxfId="172" priority="987" operator="equal">
      <formula>"MENOR"</formula>
    </cfRule>
    <cfRule type="cellIs" dxfId="171" priority="986" operator="equal">
      <formula>"INSIGNIFICANTE"</formula>
    </cfRule>
    <cfRule type="containsText" dxfId="170" priority="998" stopIfTrue="1" operator="containsText" text="BAJA">
      <formula>NOT(ISERROR(SEARCH("BAJA",AG22)))</formula>
    </cfRule>
    <cfRule type="containsText" dxfId="169" priority="997" stopIfTrue="1" operator="containsText" text="MEDIA">
      <formula>NOT(ISERROR(SEARCH("MEDIA",AG22)))</formula>
    </cfRule>
    <cfRule type="containsText" dxfId="168" priority="996" stopIfTrue="1" operator="containsText" text="ALTA">
      <formula>NOT(ISERROR(SEARCH("ALTA",AG22)))</formula>
    </cfRule>
    <cfRule type="containsText" dxfId="167" priority="995" stopIfTrue="1" operator="containsText" text="BAJO">
      <formula>NOT(ISERROR(SEARCH("BAJO",AG22)))</formula>
    </cfRule>
    <cfRule type="containsText" dxfId="166" priority="994" stopIfTrue="1" operator="containsText" text="MEDIO">
      <formula>NOT(ISERROR(SEARCH("MEDIO",AG22)))</formula>
    </cfRule>
    <cfRule type="containsText" dxfId="165" priority="993" stopIfTrue="1" operator="containsText" text="MEDIO">
      <formula>NOT(ISERROR(SEARCH("MEDIO",AG22)))</formula>
    </cfRule>
    <cfRule type="containsText" dxfId="164" priority="992" stopIfTrue="1" operator="containsText" text="ALTO">
      <formula>NOT(ISERROR(SEARCH("ALTO",AG22)))</formula>
    </cfRule>
    <cfRule type="containsText" dxfId="163" priority="991" stopIfTrue="1" operator="containsText" text="ALTO">
      <formula>NOT(ISERROR(SEARCH("ALTO",AG22)))</formula>
    </cfRule>
  </conditionalFormatting>
  <conditionalFormatting sqref="AJ12:AJ14">
    <cfRule type="expression" dxfId="162" priority="1241">
      <formula>ISERROR(AJ12)</formula>
    </cfRule>
  </conditionalFormatting>
  <conditionalFormatting sqref="AJ40:AJ42">
    <cfRule type="expression" dxfId="161" priority="325">
      <formula>ISERROR(AJ40)</formula>
    </cfRule>
  </conditionalFormatting>
  <conditionalFormatting sqref="AK31">
    <cfRule type="cellIs" dxfId="160" priority="634" operator="equal">
      <formula>0</formula>
    </cfRule>
  </conditionalFormatting>
  <conditionalFormatting sqref="AM27:AN29">
    <cfRule type="expression" dxfId="159" priority="55">
      <formula>ISERROR(AM27)</formula>
    </cfRule>
  </conditionalFormatting>
  <conditionalFormatting sqref="AR10:AR22">
    <cfRule type="cellIs" dxfId="158" priority="900" operator="equal">
      <formula>"MODERADA 2:2"</formula>
    </cfRule>
    <cfRule type="cellIs" dxfId="157" priority="897" operator="equal">
      <formula>"MODERADA 3:3"</formula>
    </cfRule>
    <cfRule type="cellIs" dxfId="156" priority="898" operator="equal">
      <formula>"NODERADA 4:2"</formula>
    </cfRule>
    <cfRule type="cellIs" dxfId="155" priority="899" operator="equal">
      <formula>"MODERADA 3:1"</formula>
    </cfRule>
    <cfRule type="cellIs" dxfId="154" priority="962" operator="equal">
      <formula>"ALTA 5:3"</formula>
    </cfRule>
    <cfRule type="cellIs" dxfId="153" priority="960" operator="equal">
      <formula>"ALTA 4:4"</formula>
    </cfRule>
    <cfRule type="cellIs" dxfId="152" priority="956" operator="equal">
      <formula>"ALTA 3:4"</formula>
    </cfRule>
    <cfRule type="cellIs" dxfId="151" priority="955" operator="equal">
      <formula>"EXTREMA 1:5"</formula>
    </cfRule>
  </conditionalFormatting>
  <conditionalFormatting sqref="AR10:AR45">
    <cfRule type="cellIs" dxfId="150" priority="123" operator="equal">
      <formula>"ALTA 4:3"</formula>
    </cfRule>
    <cfRule type="cellIs" dxfId="149" priority="112" operator="equal">
      <formula>"EXTREMA 5:5"</formula>
    </cfRule>
    <cfRule type="cellIs" dxfId="148" priority="128" operator="equal">
      <formula>"MODERADA 2:3"</formula>
    </cfRule>
    <cfRule type="cellIs" dxfId="147" priority="129" operator="equal">
      <formula>"MODERADA 1:3"</formula>
    </cfRule>
    <cfRule type="cellIs" dxfId="146" priority="130" operator="equal">
      <formula>"MODERADA 3:2"</formula>
    </cfRule>
    <cfRule type="cellIs" dxfId="145" priority="131" operator="equal">
      <formula>"MODERADA 4:1"</formula>
    </cfRule>
    <cfRule type="cellIs" dxfId="144" priority="132" operator="equal">
      <formula>"BAJA 2:2"</formula>
    </cfRule>
    <cfRule type="cellIs" dxfId="143" priority="136" operator="equal">
      <formula>"BAJA 1:1"</formula>
    </cfRule>
    <cfRule type="cellIs" dxfId="142" priority="125" operator="equal">
      <formula>"ALTA 5:2"</formula>
    </cfRule>
    <cfRule type="cellIs" dxfId="141" priority="135" operator="equal">
      <formula>"BAJA 2:1"</formula>
    </cfRule>
    <cfRule type="cellIs" dxfId="140" priority="118" operator="equal">
      <formula>"EXTREMA 3:4"</formula>
    </cfRule>
    <cfRule type="cellIs" dxfId="139" priority="134" operator="equal">
      <formula>"BAJA 3:1"</formula>
    </cfRule>
    <cfRule type="cellIs" dxfId="138" priority="122" operator="equal">
      <formula>"ALTA 1:4"</formula>
    </cfRule>
    <cfRule type="cellIs" dxfId="137" priority="121" operator="equal">
      <formula>"ALTA 2:4"</formula>
    </cfRule>
    <cfRule type="cellIs" dxfId="136" priority="133" operator="equal">
      <formula>"BAJA 1:2"</formula>
    </cfRule>
    <cfRule type="cellIs" dxfId="135" priority="117" operator="equal">
      <formula>"EXTREMA 4:4"</formula>
    </cfRule>
    <cfRule type="cellIs" dxfId="134" priority="116" operator="equal">
      <formula>"EXTREMA 5:4"</formula>
    </cfRule>
    <cfRule type="cellIs" dxfId="133" priority="115" operator="equal">
      <formula>"EXTREMA 2:5"</formula>
    </cfRule>
    <cfRule type="cellIs" dxfId="132" priority="114" operator="equal">
      <formula>"EXTREMA 3:5"</formula>
    </cfRule>
    <cfRule type="cellIs" dxfId="131" priority="113" operator="equal">
      <formula>"EXTREMA 4:5"</formula>
    </cfRule>
    <cfRule type="cellIs" dxfId="130" priority="127" operator="equal">
      <formula>"ALTA 5:1"</formula>
    </cfRule>
  </conditionalFormatting>
  <conditionalFormatting sqref="AR23:AR29">
    <cfRule type="cellIs" dxfId="129" priority="120" operator="equal">
      <formula>"ALTA 1:5"</formula>
    </cfRule>
    <cfRule type="cellIs" dxfId="128" priority="124" operator="equal">
      <formula>"ALTA 3:3"</formula>
    </cfRule>
    <cfRule type="cellIs" dxfId="127" priority="119" operator="equal">
      <formula>"EXTREMA 5:3"</formula>
    </cfRule>
    <cfRule type="cellIs" dxfId="126" priority="126" operator="equal">
      <formula>"ALTA 4:2"</formula>
    </cfRule>
  </conditionalFormatting>
  <conditionalFormatting sqref="AR30:AR38">
    <cfRule type="cellIs" dxfId="125" priority="404" operator="equal">
      <formula>"MODERADA 2:2"</formula>
    </cfRule>
    <cfRule type="cellIs" dxfId="124" priority="403" operator="equal">
      <formula>"MODERADA 3:1"</formula>
    </cfRule>
    <cfRule type="cellIs" dxfId="123" priority="462" operator="equal">
      <formula>"EXTREMA 1:5"</formula>
    </cfRule>
    <cfRule type="cellIs" dxfId="122" priority="463" operator="equal">
      <formula>"ALTA 3:4"</formula>
    </cfRule>
    <cfRule type="cellIs" dxfId="121" priority="467" operator="equal">
      <formula>"ALTA 4:4"</formula>
    </cfRule>
    <cfRule type="cellIs" dxfId="120" priority="469" operator="equal">
      <formula>"ALTA 5:3"</formula>
    </cfRule>
    <cfRule type="cellIs" dxfId="119" priority="402" operator="equal">
      <formula>"NODERADA 4:2"</formula>
    </cfRule>
    <cfRule type="cellIs" dxfId="118" priority="401" operator="equal">
      <formula>"MODERADA 3:3"</formula>
    </cfRule>
  </conditionalFormatting>
  <conditionalFormatting sqref="AR39:AR42">
    <cfRule type="cellIs" dxfId="117" priority="359" operator="equal">
      <formula>"EXTREMA 5:3"</formula>
    </cfRule>
  </conditionalFormatting>
  <conditionalFormatting sqref="AR43:AR45">
    <cfRule type="cellIs" dxfId="116" priority="305" operator="equal">
      <formula>"ALTA 3:4"</formula>
    </cfRule>
    <cfRule type="cellIs" dxfId="115" priority="216" operator="equal">
      <formula>"MODERADA 3:3"</formula>
    </cfRule>
    <cfRule type="cellIs" dxfId="114" priority="304" operator="equal">
      <formula>"EXTREMA 1:5"</formula>
    </cfRule>
    <cfRule type="cellIs" dxfId="113" priority="311" operator="equal">
      <formula>"ALTA 5:3"</formula>
    </cfRule>
    <cfRule type="cellIs" dxfId="112" priority="309" operator="equal">
      <formula>"ALTA 4:4"</formula>
    </cfRule>
    <cfRule type="cellIs" dxfId="111" priority="219" operator="equal">
      <formula>"MODERADA 2:2"</formula>
    </cfRule>
    <cfRule type="cellIs" dxfId="110" priority="218" operator="equal">
      <formula>"MODERADA 3:1"</formula>
    </cfRule>
    <cfRule type="cellIs" dxfId="109" priority="217" operator="equal">
      <formula>"NODERADA 4:2"</formula>
    </cfRule>
  </conditionalFormatting>
  <conditionalFormatting sqref="AY19">
    <cfRule type="cellIs" dxfId="108" priority="1089" operator="equal">
      <formula>0</formula>
    </cfRule>
  </conditionalFormatting>
  <conditionalFormatting sqref="AY36:AY37">
    <cfRule type="cellIs" dxfId="107" priority="487" operator="equal">
      <formula>0</formula>
    </cfRule>
  </conditionalFormatting>
  <conditionalFormatting sqref="AY39">
    <cfRule type="cellIs" dxfId="106" priority="399" operator="equal">
      <formula>0</formula>
    </cfRule>
  </conditionalFormatting>
  <conditionalFormatting sqref="AY44:AY45">
    <cfRule type="cellIs" dxfId="105" priority="209" operator="equal">
      <formula>0</formula>
    </cfRule>
  </conditionalFormatting>
  <conditionalFormatting sqref="AZ10:AZ11">
    <cfRule type="containsText" dxfId="104" priority="1764" stopIfTrue="1" operator="containsText" text="Evitar">
      <formula>NOT(ISERROR(SEARCH(("Evitar"),(AZ10))))</formula>
    </cfRule>
    <cfRule type="containsText" dxfId="103" priority="1763" stopIfTrue="1" operator="containsText" text="Asumir">
      <formula>NOT(ISERROR(SEARCH(("Asumir"),(AZ10))))</formula>
    </cfRule>
    <cfRule type="containsText" dxfId="102" priority="1762" stopIfTrue="1" operator="containsText" text="Reducir">
      <formula>NOT(ISERROR(SEARCH(("Reducir"),(AZ10))))</formula>
    </cfRule>
    <cfRule type="expression" dxfId="101" priority="1761" stopIfTrue="1">
      <formula>IF(#REF!="",AX10="","")</formula>
    </cfRule>
  </conditionalFormatting>
  <conditionalFormatting sqref="AZ11">
    <cfRule type="containsText" dxfId="100" priority="1760" stopIfTrue="1" operator="containsText" text="Evitar">
      <formula>NOT(ISERROR(SEARCH(("Evitar"),(AZ11))))</formula>
    </cfRule>
    <cfRule type="containsText" dxfId="99" priority="1759" stopIfTrue="1" operator="containsText" text="Asumir">
      <formula>NOT(ISERROR(SEARCH(("Asumir"),(AZ11))))</formula>
    </cfRule>
    <cfRule type="containsText" dxfId="98" priority="1758" stopIfTrue="1" operator="containsText" text="Reducir">
      <formula>NOT(ISERROR(SEARCH(("Reducir"),(AZ11))))</formula>
    </cfRule>
  </conditionalFormatting>
  <conditionalFormatting sqref="AZ13:AZ14">
    <cfRule type="containsText" dxfId="97" priority="1238" stopIfTrue="1" operator="containsText" text="Asumir">
      <formula>NOT(ISERROR(SEARCH(("Asumir"),(AZ13))))</formula>
    </cfRule>
    <cfRule type="containsText" dxfId="96" priority="1257" stopIfTrue="1" operator="containsText" text="Evitar">
      <formula>NOT(ISERROR(SEARCH(("Evitar"),(AZ13))))</formula>
    </cfRule>
    <cfRule type="containsText" dxfId="95" priority="1239" stopIfTrue="1" operator="containsText" text="Evitar">
      <formula>NOT(ISERROR(SEARCH(("Evitar"),(AZ13))))</formula>
    </cfRule>
    <cfRule type="expression" dxfId="94" priority="1240" stopIfTrue="1">
      <formula>IF(#REF!="",AX13="","")</formula>
    </cfRule>
    <cfRule type="containsText" dxfId="93" priority="1237" stopIfTrue="1" operator="containsText" text="Reducir">
      <formula>NOT(ISERROR(SEARCH(("Reducir"),(AZ13))))</formula>
    </cfRule>
    <cfRule type="containsText" dxfId="92" priority="1255" stopIfTrue="1" operator="containsText" text="Reducir">
      <formula>NOT(ISERROR(SEARCH(("Reducir"),(AZ13))))</formula>
    </cfRule>
    <cfRule type="containsText" dxfId="91" priority="1256" stopIfTrue="1" operator="containsText" text="Asumir">
      <formula>NOT(ISERROR(SEARCH(("Asumir"),(AZ13))))</formula>
    </cfRule>
    <cfRule type="containsText" dxfId="90" priority="1236" stopIfTrue="1" operator="containsText" text="Evitar">
      <formula>NOT(ISERROR(SEARCH(("Evitar"),(AZ13))))</formula>
    </cfRule>
    <cfRule type="containsText" dxfId="89" priority="1235" stopIfTrue="1" operator="containsText" text="Asumir">
      <formula>NOT(ISERROR(SEARCH(("Asumir"),(AZ13))))</formula>
    </cfRule>
    <cfRule type="containsText" dxfId="88" priority="1234" stopIfTrue="1" operator="containsText" text="Reducir">
      <formula>NOT(ISERROR(SEARCH(("Reducir"),(AZ13))))</formula>
    </cfRule>
  </conditionalFormatting>
  <conditionalFormatting sqref="AZ17:AZ19">
    <cfRule type="expression" dxfId="87" priority="1123" stopIfTrue="1">
      <formula>IF(#REF!="",AX17="","")</formula>
    </cfRule>
    <cfRule type="containsText" dxfId="86" priority="1117" stopIfTrue="1" operator="containsText" text="Evitar">
      <formula>NOT(ISERROR(SEARCH(("Evitar"),(AZ17))))</formula>
    </cfRule>
    <cfRule type="containsText" dxfId="85" priority="1116" stopIfTrue="1" operator="containsText" text="Asumir">
      <formula>NOT(ISERROR(SEARCH(("Asumir"),(AZ17))))</formula>
    </cfRule>
    <cfRule type="containsText" dxfId="84" priority="1115" stopIfTrue="1" operator="containsText" text="Reducir">
      <formula>NOT(ISERROR(SEARCH(("Reducir"),(AZ17))))</formula>
    </cfRule>
  </conditionalFormatting>
  <conditionalFormatting sqref="AZ27:AZ30">
    <cfRule type="containsText" dxfId="83" priority="654" stopIfTrue="1" operator="containsText" text="Evitar">
      <formula>NOT(ISERROR(SEARCH(("Evitar"),(AZ27))))</formula>
    </cfRule>
    <cfRule type="containsText" dxfId="82" priority="653" stopIfTrue="1" operator="containsText" text="Asumir">
      <formula>NOT(ISERROR(SEARCH(("Asumir"),(AZ27))))</formula>
    </cfRule>
    <cfRule type="containsText" dxfId="81" priority="652" stopIfTrue="1" operator="containsText" text="Reducir">
      <formula>NOT(ISERROR(SEARCH(("Reducir"),(AZ27))))</formula>
    </cfRule>
  </conditionalFormatting>
  <conditionalFormatting sqref="AZ27:AZ32">
    <cfRule type="expression" dxfId="80" priority="633" stopIfTrue="1">
      <formula>IF(#REF!="",AX27="","")</formula>
    </cfRule>
  </conditionalFormatting>
  <conditionalFormatting sqref="AZ31:AZ32">
    <cfRule type="containsText" dxfId="79" priority="626" stopIfTrue="1" operator="containsText" text="Evitar">
      <formula>NOT(ISERROR(SEARCH(("Evitar"),(AZ31))))</formula>
    </cfRule>
    <cfRule type="containsText" dxfId="78" priority="625" stopIfTrue="1" operator="containsText" text="Asumir">
      <formula>NOT(ISERROR(SEARCH(("Asumir"),(AZ31))))</formula>
    </cfRule>
    <cfRule type="containsText" dxfId="77" priority="624" stopIfTrue="1" operator="containsText" text="Reducir">
      <formula>NOT(ISERROR(SEARCH(("Reducir"),(AZ31))))</formula>
    </cfRule>
  </conditionalFormatting>
  <conditionalFormatting sqref="AZ31:AZ35">
    <cfRule type="containsText" dxfId="76" priority="630" stopIfTrue="1" operator="containsText" text="Reducir">
      <formula>NOT(ISERROR(SEARCH(("Reducir"),(AZ31))))</formula>
    </cfRule>
    <cfRule type="containsText" dxfId="75" priority="631" stopIfTrue="1" operator="containsText" text="Asumir">
      <formula>NOT(ISERROR(SEARCH(("Asumir"),(AZ31))))</formula>
    </cfRule>
    <cfRule type="containsText" dxfId="74" priority="632" stopIfTrue="1" operator="containsText" text="Evitar">
      <formula>NOT(ISERROR(SEARCH(("Evitar"),(AZ31))))</formula>
    </cfRule>
  </conditionalFormatting>
  <conditionalFormatting sqref="AZ32">
    <cfRule type="containsText" dxfId="73" priority="621" stopIfTrue="1" operator="containsText" text="Reducir">
      <formula>NOT(ISERROR(SEARCH(("Reducir"),(AZ32))))</formula>
    </cfRule>
    <cfRule type="containsText" dxfId="72" priority="629" stopIfTrue="1" operator="containsText" text="Evitar">
      <formula>NOT(ISERROR(SEARCH(("Evitar"),(AZ32))))</formula>
    </cfRule>
    <cfRule type="containsText" dxfId="71" priority="628" stopIfTrue="1" operator="containsText" text="Asumir">
      <formula>NOT(ISERROR(SEARCH(("Asumir"),(AZ32))))</formula>
    </cfRule>
    <cfRule type="containsText" dxfId="70" priority="627" stopIfTrue="1" operator="containsText" text="Reducir">
      <formula>NOT(ISERROR(SEARCH(("Reducir"),(AZ32))))</formula>
    </cfRule>
    <cfRule type="containsText" dxfId="69" priority="623" stopIfTrue="1" operator="containsText" text="Evitar">
      <formula>NOT(ISERROR(SEARCH(("Evitar"),(AZ32))))</formula>
    </cfRule>
    <cfRule type="containsText" dxfId="68" priority="622" stopIfTrue="1" operator="containsText" text="Asumir">
      <formula>NOT(ISERROR(SEARCH(("Asumir"),(AZ32))))</formula>
    </cfRule>
  </conditionalFormatting>
  <conditionalFormatting sqref="AZ32:AZ35">
    <cfRule type="containsText" dxfId="67" priority="592" stopIfTrue="1" operator="containsText" text="Evitar">
      <formula>NOT(ISERROR(SEARCH(("Evitar"),(AZ32))))</formula>
    </cfRule>
    <cfRule type="containsText" dxfId="66" priority="590" stopIfTrue="1" operator="containsText" text="Reducir">
      <formula>NOT(ISERROR(SEARCH(("Reducir"),(AZ32))))</formula>
    </cfRule>
    <cfRule type="containsText" dxfId="65" priority="591" stopIfTrue="1" operator="containsText" text="Asumir">
      <formula>NOT(ISERROR(SEARCH(("Asumir"),(AZ32))))</formula>
    </cfRule>
  </conditionalFormatting>
  <conditionalFormatting sqref="AZ33:AZ35">
    <cfRule type="containsText" dxfId="64" priority="582" stopIfTrue="1" operator="containsText" text="Evitar">
      <formula>NOT(ISERROR(SEARCH(("Evitar"),(AZ33))))</formula>
    </cfRule>
    <cfRule type="containsText" dxfId="63" priority="580" stopIfTrue="1" operator="containsText" text="Reducir">
      <formula>NOT(ISERROR(SEARCH(("Reducir"),(AZ33))))</formula>
    </cfRule>
    <cfRule type="containsText" dxfId="62" priority="585" stopIfTrue="1" operator="containsText" text="Evitar">
      <formula>NOT(ISERROR(SEARCH(("Evitar"),(AZ33))))</formula>
    </cfRule>
    <cfRule type="containsText" dxfId="61" priority="586" stopIfTrue="1" operator="containsText" text="Reducir">
      <formula>NOT(ISERROR(SEARCH(("Reducir"),(AZ33))))</formula>
    </cfRule>
    <cfRule type="containsText" dxfId="60" priority="587" stopIfTrue="1" operator="containsText" text="Asumir">
      <formula>NOT(ISERROR(SEARCH(("Asumir"),(AZ33))))</formula>
    </cfRule>
    <cfRule type="containsText" dxfId="59" priority="583" stopIfTrue="1" operator="containsText" text="Reducir">
      <formula>NOT(ISERROR(SEARCH(("Reducir"),(AZ33))))</formula>
    </cfRule>
    <cfRule type="containsText" dxfId="58" priority="588" stopIfTrue="1" operator="containsText" text="Evitar">
      <formula>NOT(ISERROR(SEARCH(("Evitar"),(AZ33))))</formula>
    </cfRule>
    <cfRule type="containsText" dxfId="57" priority="584" stopIfTrue="1" operator="containsText" text="Asumir">
      <formula>NOT(ISERROR(SEARCH(("Asumir"),(AZ33))))</formula>
    </cfRule>
    <cfRule type="containsText" dxfId="56" priority="581" stopIfTrue="1" operator="containsText" text="Asumir">
      <formula>NOT(ISERROR(SEARCH(("Asumir"),(AZ33))))</formula>
    </cfRule>
    <cfRule type="expression" dxfId="55" priority="589" stopIfTrue="1">
      <formula>IF(#REF!="",AX33="","")</formula>
    </cfRule>
  </conditionalFormatting>
  <conditionalFormatting sqref="AZ33:AZ36">
    <cfRule type="containsText" dxfId="54" priority="492" stopIfTrue="1" operator="containsText" text="Reducir">
      <formula>NOT(ISERROR(SEARCH(("Reducir"),(AZ33))))</formula>
    </cfRule>
    <cfRule type="containsText" dxfId="53" priority="493" stopIfTrue="1" operator="containsText" text="Asumir">
      <formula>NOT(ISERROR(SEARCH(("Asumir"),(AZ33))))</formula>
    </cfRule>
    <cfRule type="containsText" dxfId="52" priority="494" stopIfTrue="1" operator="containsText" text="Evitar">
      <formula>NOT(ISERROR(SEARCH(("Evitar"),(AZ33))))</formula>
    </cfRule>
  </conditionalFormatting>
  <conditionalFormatting sqref="AZ36:AZ37">
    <cfRule type="expression" dxfId="51" priority="491" stopIfTrue="1">
      <formula>IF(#REF!="",AX36="","")</formula>
    </cfRule>
  </conditionalFormatting>
  <conditionalFormatting sqref="AZ37">
    <cfRule type="containsText" dxfId="50" priority="490" stopIfTrue="1" operator="containsText" text="Evitar">
      <formula>NOT(ISERROR(SEARCH(("Evitar"),(AZ37))))</formula>
    </cfRule>
    <cfRule type="containsText" dxfId="49" priority="489" stopIfTrue="1" operator="containsText" text="Asumir">
      <formula>NOT(ISERROR(SEARCH(("Asumir"),(AZ37))))</formula>
    </cfRule>
    <cfRule type="containsText" dxfId="48" priority="488" stopIfTrue="1" operator="containsText" text="Reducir">
      <formula>NOT(ISERROR(SEARCH(("Reducir"),(AZ37))))</formula>
    </cfRule>
    <cfRule type="containsText" dxfId="47" priority="482" stopIfTrue="1" operator="containsText" text="Evitar">
      <formula>NOT(ISERROR(SEARCH(("Evitar"),(AZ37))))</formula>
    </cfRule>
    <cfRule type="containsText" dxfId="46" priority="481" stopIfTrue="1" operator="containsText" text="Asumir">
      <formula>NOT(ISERROR(SEARCH(("Asumir"),(AZ37))))</formula>
    </cfRule>
    <cfRule type="containsText" dxfId="45" priority="480" stopIfTrue="1" operator="containsText" text="Reducir">
      <formula>NOT(ISERROR(SEARCH(("Reducir"),(AZ37))))</formula>
    </cfRule>
  </conditionalFormatting>
  <conditionalFormatting sqref="AZ39">
    <cfRule type="containsText" dxfId="44" priority="397" stopIfTrue="1" operator="containsText" text="Evitar">
      <formula>NOT(ISERROR(SEARCH(("Evitar"),(AZ39))))</formula>
    </cfRule>
    <cfRule type="containsText" dxfId="43" priority="396" stopIfTrue="1" operator="containsText" text="Asumir">
      <formula>NOT(ISERROR(SEARCH(("Asumir"),(AZ39))))</formula>
    </cfRule>
    <cfRule type="expression" dxfId="42" priority="398" stopIfTrue="1">
      <formula>IF(#REF!="",AX39="","")</formula>
    </cfRule>
    <cfRule type="containsText" dxfId="41" priority="395" stopIfTrue="1" operator="containsText" text="Reducir">
      <formula>NOT(ISERROR(SEARCH(("Reducir"),(AZ39))))</formula>
    </cfRule>
  </conditionalFormatting>
  <conditionalFormatting sqref="AZ44:AZ45">
    <cfRule type="containsText" dxfId="40" priority="205" stopIfTrue="1" operator="containsText" text="Reducir">
      <formula>NOT(ISERROR(SEARCH(("Reducir"),(AZ44))))</formula>
    </cfRule>
    <cfRule type="expression" dxfId="39" priority="208" stopIfTrue="1">
      <formula>IF(#REF!="",AX44="","")</formula>
    </cfRule>
    <cfRule type="containsText" dxfId="38" priority="206" stopIfTrue="1" operator="containsText" text="Asumir">
      <formula>NOT(ISERROR(SEARCH(("Asumir"),(AZ44))))</formula>
    </cfRule>
    <cfRule type="containsText" dxfId="37" priority="207" stopIfTrue="1" operator="containsText" text="Evitar">
      <formula>NOT(ISERROR(SEARCH(("Evitar"),(AZ44))))</formula>
    </cfRule>
  </conditionalFormatting>
  <conditionalFormatting sqref="BC10:BC11">
    <cfRule type="containsText" dxfId="36" priority="2012" stopIfTrue="1" operator="containsText" text="Asumir">
      <formula>NOT(ISERROR(SEARCH(("Asumir"),(BC10))))</formula>
    </cfRule>
    <cfRule type="containsText" dxfId="35" priority="2011" stopIfTrue="1" operator="containsText" text="Reducir">
      <formula>NOT(ISERROR(SEARCH(("Reducir"),(BC10))))</formula>
    </cfRule>
    <cfRule type="expression" dxfId="34" priority="2010" stopIfTrue="1">
      <formula>IF(#REF!="",BB10="","")</formula>
    </cfRule>
    <cfRule type="containsText" dxfId="33" priority="2013" stopIfTrue="1" operator="containsText" text="Evitar">
      <formula>NOT(ISERROR(SEARCH(("Evitar"),(BC10))))</formula>
    </cfRule>
  </conditionalFormatting>
  <conditionalFormatting sqref="BC27:BC29">
    <cfRule type="containsText" dxfId="32" priority="847" stopIfTrue="1" operator="containsText" text="Evitar">
      <formula>NOT(ISERROR(SEARCH(("Evitar"),(BC27))))</formula>
    </cfRule>
    <cfRule type="containsText" dxfId="31" priority="846" stopIfTrue="1" operator="containsText" text="Asumir">
      <formula>NOT(ISERROR(SEARCH(("Asumir"),(BC27))))</formula>
    </cfRule>
    <cfRule type="containsText" dxfId="30" priority="845" stopIfTrue="1" operator="containsText" text="Reducir">
      <formula>NOT(ISERROR(SEARCH(("Reducir"),(BC27))))</formula>
    </cfRule>
    <cfRule type="expression" dxfId="29" priority="844" stopIfTrue="1">
      <formula>IF(#REF!="",BB27="","")</formula>
    </cfRule>
  </conditionalFormatting>
  <conditionalFormatting sqref="BC36:BC37">
    <cfRule type="containsText" dxfId="28" priority="486" stopIfTrue="1" operator="containsText" text="Evitar">
      <formula>NOT(ISERROR(SEARCH(("Evitar"),(BC36))))</formula>
    </cfRule>
    <cfRule type="expression" dxfId="27" priority="483" stopIfTrue="1">
      <formula>IF(#REF!="",BB36="","")</formula>
    </cfRule>
    <cfRule type="containsText" dxfId="26" priority="484" stopIfTrue="1" operator="containsText" text="Reducir">
      <formula>NOT(ISERROR(SEARCH(("Reducir"),(BC36))))</formula>
    </cfRule>
    <cfRule type="containsText" dxfId="25" priority="485" stopIfTrue="1" operator="containsText" text="Asumir">
      <formula>NOT(ISERROR(SEARCH(("Asumir"),(BC36))))</formula>
    </cfRule>
  </conditionalFormatting>
  <conditionalFormatting sqref="BC39">
    <cfRule type="containsText" dxfId="24" priority="351" stopIfTrue="1" operator="containsText" text="Evitar">
      <formula>NOT(ISERROR(SEARCH(("Evitar"),(BC39))))</formula>
    </cfRule>
    <cfRule type="containsText" dxfId="23" priority="350" stopIfTrue="1" operator="containsText" text="Asumir">
      <formula>NOT(ISERROR(SEARCH(("Asumir"),(BC39))))</formula>
    </cfRule>
    <cfRule type="containsText" dxfId="22" priority="349" stopIfTrue="1" operator="containsText" text="Reducir">
      <formula>NOT(ISERROR(SEARCH(("Reducir"),(BC39))))</formula>
    </cfRule>
    <cfRule type="expression" dxfId="21" priority="348" stopIfTrue="1">
      <formula>IF(#REF!="",BB39="","")</formula>
    </cfRule>
  </conditionalFormatting>
  <conditionalFormatting sqref="BC44:BC45">
    <cfRule type="containsText" dxfId="20" priority="214" stopIfTrue="1" operator="containsText" text="Evitar">
      <formula>NOT(ISERROR(SEARCH(("Evitar"),(BC44))))</formula>
    </cfRule>
    <cfRule type="expression" dxfId="19" priority="211" stopIfTrue="1">
      <formula>IF(#REF!="",BB44="","")</formula>
    </cfRule>
    <cfRule type="containsText" dxfId="18" priority="212" stopIfTrue="1" operator="containsText" text="Reducir">
      <formula>NOT(ISERROR(SEARCH(("Reducir"),(BC44))))</formula>
    </cfRule>
    <cfRule type="containsText" dxfId="17" priority="213" stopIfTrue="1" operator="containsText" text="Asumir">
      <formula>NOT(ISERROR(SEARCH(("Asumir"),(BC44))))</formula>
    </cfRule>
  </conditionalFormatting>
  <conditionalFormatting sqref="BE21">
    <cfRule type="containsText" dxfId="16" priority="2218" stopIfTrue="1" operator="containsText" text="Evitar">
      <formula>NOT(ISERROR(SEARCH(("Evitar"),(BE21))))</formula>
    </cfRule>
    <cfRule type="expression" dxfId="15" priority="2215" stopIfTrue="1">
      <formula>IF(#REF!="",BF21="","")</formula>
    </cfRule>
    <cfRule type="containsText" dxfId="14" priority="2216" stopIfTrue="1" operator="containsText" text="Reducir">
      <formula>NOT(ISERROR(SEARCH(("Reducir"),(BE21))))</formula>
    </cfRule>
    <cfRule type="containsText" dxfId="13" priority="2217" stopIfTrue="1" operator="containsText" text="Asumir">
      <formula>NOT(ISERROR(SEARCH(("Asumir"),(BE21))))</formula>
    </cfRule>
  </conditionalFormatting>
  <conditionalFormatting sqref="BE39:BG39">
    <cfRule type="expression" dxfId="12" priority="51" stopIfTrue="1">
      <formula>IF(#REF!="",BD39="","")</formula>
    </cfRule>
    <cfRule type="containsText" dxfId="11" priority="52" stopIfTrue="1" operator="containsText" text="Reducir">
      <formula>NOT(ISERROR(SEARCH(("Reducir"),(BE39))))</formula>
    </cfRule>
    <cfRule type="containsText" dxfId="10" priority="53" stopIfTrue="1" operator="containsText" text="Asumir">
      <formula>NOT(ISERROR(SEARCH(("Asumir"),(BE39))))</formula>
    </cfRule>
    <cfRule type="containsText" dxfId="9" priority="54" stopIfTrue="1" operator="containsText" text="Evitar">
      <formula>NOT(ISERROR(SEARCH(("Evitar"),(BE39))))</formula>
    </cfRule>
  </conditionalFormatting>
  <conditionalFormatting sqref="BF17:BF19">
    <cfRule type="expression" dxfId="8" priority="1" stopIfTrue="1">
      <formula>IF(#REF!="",BE17="","")</formula>
    </cfRule>
    <cfRule type="containsText" dxfId="7" priority="2" stopIfTrue="1" operator="containsText" text="Reducir">
      <formula>NOT(ISERROR(SEARCH(("Reducir"),(BF17))))</formula>
    </cfRule>
    <cfRule type="containsText" dxfId="6" priority="3" stopIfTrue="1" operator="containsText" text="Asumir">
      <formula>NOT(ISERROR(SEARCH(("Asumir"),(BF17))))</formula>
    </cfRule>
    <cfRule type="containsText" dxfId="5" priority="4" stopIfTrue="1" operator="containsText" text="Evitar">
      <formula>NOT(ISERROR(SEARCH(("Evitar"),(BF17))))</formula>
    </cfRule>
  </conditionalFormatting>
  <conditionalFormatting sqref="BF21">
    <cfRule type="expression" dxfId="4" priority="5" stopIfTrue="1">
      <formula>IF(#REF!="",BD21="","")</formula>
    </cfRule>
    <cfRule type="containsText" dxfId="3" priority="6" stopIfTrue="1" operator="containsText" text="Reducir">
      <formula>NOT(ISERROR(SEARCH(("Reducir"),(BF21))))</formula>
    </cfRule>
    <cfRule type="containsText" dxfId="2" priority="7" stopIfTrue="1" operator="containsText" text="Asumir">
      <formula>NOT(ISERROR(SEARCH(("Asumir"),(BF21))))</formula>
    </cfRule>
    <cfRule type="containsText" dxfId="1" priority="8" stopIfTrue="1" operator="containsText" text="Evitar">
      <formula>NOT(ISERROR(SEARCH(("Evitar"),(BF21))))</formula>
    </cfRule>
  </conditionalFormatting>
  <conditionalFormatting sqref="BF30">
    <cfRule type="cellIs" dxfId="0" priority="13" operator="equal">
      <formula>0</formula>
    </cfRule>
  </conditionalFormatting>
  <dataValidations count="2">
    <dataValidation errorStyle="warning" allowBlank="1" errorTitle="ERROR DE CALIFICACION" error="Califique:_x000a_1 para BAJO_x000a_2 para MEDIO_x000a_3 para ALTO" promptTitle="CALIFIQUE" prompt="1 - BAJO_x000a_2 - MEDIO_x000a_3 - ALTO" sqref="L10:L22 O10:O26 N10:N21 K38:L38 L39:L45 L27:L37 O30:O45 N29:N45" xr:uid="{2EE92650-E2BD-41D3-BB4E-039D62E5D774}"/>
    <dataValidation type="list" allowBlank="1" showInputMessage="1" showErrorMessage="1" sqref="K22 M19 K19" xr:uid="{E8943DF0-564B-44E8-B6A3-7DD4111166C0}"/>
  </dataValidations>
  <hyperlinks>
    <hyperlink ref="BC20" r:id="rId1" xr:uid="{91EE4AC8-6255-4A79-8B00-272AF86913AD}"/>
    <hyperlink ref="BE23" r:id="rId2" xr:uid="{D2DF31DF-E672-024F-BFD2-CFFD95797F3D}"/>
    <hyperlink ref="BG23" r:id="rId3" xr:uid="{62126A68-5CC8-9A44-B90C-52C19314153F}"/>
    <hyperlink ref="BE24" r:id="rId4" xr:uid="{7761686D-2279-4A4E-8525-8C96D6D0C226}"/>
    <hyperlink ref="BG26" r:id="rId5" display="12 INDICADOR 4 PLAN DE MANEJO" xr:uid="{619AC477-5F9E-F743-803E-7A97BE1EECDC}"/>
    <hyperlink ref="BE27" r:id="rId6" xr:uid="{75451F21-ED31-3146-9AE3-182B3025DCE9}"/>
    <hyperlink ref="BE29" r:id="rId7" xr:uid="{C1E7791C-1055-2446-B72F-8D95052FCA80}"/>
    <hyperlink ref="BE28" r:id="rId8" xr:uid="{1C66BD33-B47E-A240-82B0-D0ECAD905DE6}"/>
    <hyperlink ref="BG33" r:id="rId9" xr:uid="{02997901-47CB-2146-8B45-9F3C034277CC}"/>
    <hyperlink ref="BG31" r:id="rId10" xr:uid="{43CE565E-4BC3-CA45-9ACA-E623C9033A13}"/>
    <hyperlink ref="BG30" r:id="rId11" xr:uid="{A292538C-20C1-0740-8ED1-906E817A5DBB}"/>
    <hyperlink ref="BG32" r:id="rId12" xr:uid="{31C3EF02-D3BB-464A-94B2-737920113E43}"/>
    <hyperlink ref="BF33" r:id="rId13" display="https://ipsegovco.sharepoint.com/:f:/s/SPE9-ESTUDIODEMERCADO/El9TuHMCG1JAvRo7ZdD4Qb4BDauVjrjZ28DTKjwIO_U4Jw?e=lXTdXh" xr:uid="{DD7068F6-A353-CD45-BB8B-4EB3969DD5EB}"/>
    <hyperlink ref="BF32" r:id="rId14" xr:uid="{21394D9F-6F87-D748-9317-0B402BD49E05}"/>
    <hyperlink ref="BF31" r:id="rId15" xr:uid="{47A58038-DDC7-464B-B83E-0452AEB3A5FB}"/>
    <hyperlink ref="BF30" r:id="rId16" xr:uid="{9AAD4470-9829-404E-A1C4-8BD22E2D5824}"/>
    <hyperlink ref="BF34" r:id="rId17" xr:uid="{C864EAF0-9BA8-DE41-ADA7-1DC752B5A7C7}"/>
    <hyperlink ref="BF35" r:id="rId18" xr:uid="{F1A4A09D-4B1B-6541-8E77-3C40B41FF347}"/>
    <hyperlink ref="BE33" r:id="rId19" display="https://ipsegovco.sharepoint.com/:f:/s/SPE9-ESTUDIODEMERCADO/El9TuHMCG1JAvRo7ZdD4Qb4BDauVjrjZ28DTKjwIO_U4Jw?e=lXTdXh" xr:uid="{BD610B3F-3AAB-8F45-BC27-909A34D1470C}"/>
    <hyperlink ref="BE30" r:id="rId20" xr:uid="{D85503FB-8508-D740-9B5E-84879932CA7B}"/>
    <hyperlink ref="BE31" r:id="rId21" xr:uid="{92AE9589-150F-1548-961C-DA1CFEB3EF1D}"/>
    <hyperlink ref="BE32" r:id="rId22" xr:uid="{02CE11EB-7CC5-4E46-9FEC-00F7265C5AB8}"/>
    <hyperlink ref="BE35" r:id="rId23" xr:uid="{D98CED83-87E2-6A46-990B-37340716E596}"/>
    <hyperlink ref="BC21" r:id="rId24" xr:uid="{789712B1-3195-2144-9D54-1D37A4119396}"/>
    <hyperlink ref="BC22" r:id="rId25" xr:uid="{4B9DB7BB-81F9-894B-8414-D28E728D1577}"/>
    <hyperlink ref="BE20" r:id="rId26" display="https://ipse.gov.co/mapa-del-sitio/transparencia-ipse/" xr:uid="{C841BB0B-6476-1A45-B81D-8B83693DD181}"/>
    <hyperlink ref="BE21" r:id="rId27" xr:uid="{CDAF259C-00B3-A247-B3FE-278C58A15019}"/>
    <hyperlink ref="BE22" r:id="rId28" xr:uid="{F81848C0-A94C-DB44-A2B5-B3D661614DDA}"/>
    <hyperlink ref="BF20" r:id="rId29" xr:uid="{58328D60-A116-AD44-9B7F-B08D94613CAE}"/>
    <hyperlink ref="BF21" r:id="rId30" xr:uid="{86EA6906-6DEB-B74E-B647-89293F1BB07E}"/>
    <hyperlink ref="BG20" r:id="rId31" xr:uid="{39A50649-EC8B-D941-82EF-6C62E0D9F8FA}"/>
    <hyperlink ref="BG21" r:id="rId32" xr:uid="{C14DAE9F-CA6E-9C46-AC81-BC6C88E2BEEB}"/>
    <hyperlink ref="BG22" r:id="rId33" xr:uid="{05D97633-E3D6-D24E-9DD6-DED5C2D3629A}"/>
    <hyperlink ref="BE17" r:id="rId34" display="https://community.secop.gov.co/Public/App/AnnualPurchasingPlanEditPublic/View?id=614511" xr:uid="{28CC0C81-DD82-A149-8361-32A0D90B1E52}"/>
    <hyperlink ref="BE18" r:id="rId35" display="https://ipsegovco-my.sharepoint.com/:u:/g/personal/gabys_ipse_ipse_gov_co/IQBzNh3xT-xIQ52uQgkRXMKvATg5jJTg_E9rPUmj1ZGn7Hw?e=Udepve" xr:uid="{BA8786A7-9BBE-1E48-A23E-186CD063940B}"/>
    <hyperlink ref="BE19" r:id="rId36" display="https://ipsegovco-my.sharepoint.com/:b:/g/personal/gabys_ipse_ipse_gov_co/IQDM2e-jfY9sR7COcCCftO6wAcjtbrCnUhBrUA3h_NYzDUA?e=gClgkI" xr:uid="{6074A2CE-4894-6842-97F1-6996C8AA91DE}"/>
    <hyperlink ref="BF17" r:id="rId37" xr:uid="{126C4CCC-2E0A-5649-AD88-897AB6459CF1}"/>
    <hyperlink ref="BF18" r:id="rId38" xr:uid="{276C4E9B-DCAA-0640-A151-576CA2F19431}"/>
    <hyperlink ref="BC18" r:id="rId39" display="https://ipsegovco-my.sharepoint.com/:u:/g/personal/gabys_ipse_ipse_gov_co/IQBzNh3xT-xIQ52uQgkRXMKvATg5jJTg_E9rPUmj1ZGn7Hw?e=k2UtHO" xr:uid="{D2D9A3BF-B347-8943-9D1D-C208D9CA2284}"/>
    <hyperlink ref="BC19" r:id="rId40" display="https://ipsegovco-my.sharepoint.com/:b:/g/personal/gabys_ipse_ipse_gov_co/IQDM2e-jfY9sR7COcCCftO6wAcjtbrCnUhBrUA3h_NYzDUA?e=UkmZNS" xr:uid="{22852DAF-12D0-9A45-AE1F-6E9C199E1730}"/>
    <hyperlink ref="BC17" r:id="rId41" xr:uid="{5C627921-08A1-ED40-AF85-E07041B80B8E}"/>
    <hyperlink ref="BG18" r:id="rId42" display="https://ipsegovco-my.sharepoint.com/:u:/g/personal/gabys_ipse_ipse_gov_co/IQBzNh3xT-xIQ52uQgkRXMKvATg5jJTg_E9rPUmj1ZGn7Hw?e=k2UtHO" xr:uid="{60F041FE-C4FA-0F42-86FE-B6E987706B78}"/>
    <hyperlink ref="BG19" r:id="rId43" display="https://ipsegovco-my.sharepoint.com/:b:/g/personal/gabys_ipse_ipse_gov_co/IQDM2e-jfY9sR7COcCCftO6wAcjtbrCnUhBrUA3h_NYzDUA?e=UkmZNS" xr:uid="{A8C3136B-6FFF-2643-9640-AF2AC9D0893C}"/>
    <hyperlink ref="BG17" r:id="rId44" xr:uid="{5CC023A0-AEE7-FE43-A584-61A300E6663C}"/>
  </hyperlinks>
  <pageMargins left="0.7" right="0.7" top="0.75" bottom="0.75" header="0.3" footer="0.3"/>
  <pageSetup orientation="portrait" r:id="rId45"/>
  <drawing r:id="rId4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DF616F-79FA-42EC-8BD7-81494F84496B}">
  <dimension ref="A1:L15"/>
  <sheetViews>
    <sheetView topLeftCell="A7" workbookViewId="0">
      <selection activeCell="J14" sqref="J14"/>
    </sheetView>
  </sheetViews>
  <sheetFormatPr baseColWidth="10" defaultRowHeight="15" x14ac:dyDescent="0.2"/>
  <cols>
    <col min="4" max="4" width="16.5" customWidth="1"/>
    <col min="6" max="7" width="2.83203125" customWidth="1"/>
    <col min="8" max="8" width="14.33203125" customWidth="1"/>
    <col min="9" max="9" width="5.1640625" customWidth="1"/>
    <col min="10" max="10" width="15.5" customWidth="1"/>
    <col min="11" max="11" width="41.5" customWidth="1"/>
    <col min="12" max="12" width="21.1640625" customWidth="1"/>
  </cols>
  <sheetData>
    <row r="1" spans="1:12" x14ac:dyDescent="0.2">
      <c r="J1" s="15" t="s">
        <v>45</v>
      </c>
    </row>
    <row r="2" spans="1:12" ht="16" thickBot="1" x14ac:dyDescent="0.25">
      <c r="B2" s="15" t="s">
        <v>41</v>
      </c>
      <c r="K2" s="13" t="s">
        <v>37</v>
      </c>
      <c r="L2" s="13" t="s">
        <v>12</v>
      </c>
    </row>
    <row r="3" spans="1:12" ht="33" customHeight="1" x14ac:dyDescent="0.2">
      <c r="B3" s="14" t="s">
        <v>28</v>
      </c>
      <c r="C3" s="14" t="s">
        <v>43</v>
      </c>
      <c r="D3" s="14" t="s">
        <v>29</v>
      </c>
      <c r="E3" s="14" t="s">
        <v>43</v>
      </c>
      <c r="F3" s="30"/>
      <c r="G3" s="30"/>
      <c r="H3" s="30"/>
      <c r="I3" s="20">
        <v>1</v>
      </c>
      <c r="J3" s="21" t="s">
        <v>24</v>
      </c>
      <c r="K3" s="22" t="s">
        <v>50</v>
      </c>
      <c r="L3" s="23">
        <v>0.2</v>
      </c>
    </row>
    <row r="4" spans="1:12" ht="32" x14ac:dyDescent="0.2">
      <c r="B4" t="s">
        <v>39</v>
      </c>
      <c r="C4" s="12">
        <v>0.25</v>
      </c>
      <c r="D4" t="s">
        <v>44</v>
      </c>
      <c r="E4" s="12">
        <v>0.25</v>
      </c>
      <c r="F4" s="12"/>
      <c r="G4" s="12"/>
      <c r="H4" s="12"/>
      <c r="I4" s="24">
        <v>2</v>
      </c>
      <c r="J4" s="17" t="s">
        <v>46</v>
      </c>
      <c r="K4" s="16" t="s">
        <v>51</v>
      </c>
      <c r="L4" s="25">
        <v>0.4</v>
      </c>
    </row>
    <row r="5" spans="1:12" ht="32" x14ac:dyDescent="0.2">
      <c r="B5" t="s">
        <v>42</v>
      </c>
      <c r="C5" s="12">
        <v>0.15</v>
      </c>
      <c r="D5" t="s">
        <v>40</v>
      </c>
      <c r="E5" s="12">
        <v>0.15</v>
      </c>
      <c r="F5" s="12"/>
      <c r="G5" s="12"/>
      <c r="H5" s="12"/>
      <c r="I5" s="24">
        <v>3</v>
      </c>
      <c r="J5" s="18" t="s">
        <v>47</v>
      </c>
      <c r="K5" s="16" t="s">
        <v>52</v>
      </c>
      <c r="L5" s="25">
        <v>0.6</v>
      </c>
    </row>
    <row r="6" spans="1:12" ht="32" x14ac:dyDescent="0.2">
      <c r="A6" s="54" t="s">
        <v>80</v>
      </c>
      <c r="I6" s="24">
        <v>4</v>
      </c>
      <c r="J6" s="19" t="s">
        <v>48</v>
      </c>
      <c r="K6" s="16" t="s">
        <v>53</v>
      </c>
      <c r="L6" s="25">
        <v>0.8</v>
      </c>
    </row>
    <row r="7" spans="1:12" ht="33" thickBot="1" x14ac:dyDescent="0.25">
      <c r="I7" s="26">
        <v>5</v>
      </c>
      <c r="J7" s="27" t="s">
        <v>49</v>
      </c>
      <c r="K7" s="28" t="s">
        <v>54</v>
      </c>
      <c r="L7" s="29">
        <v>1</v>
      </c>
    </row>
    <row r="9" spans="1:12" x14ac:dyDescent="0.2">
      <c r="J9" s="40" t="s">
        <v>69</v>
      </c>
    </row>
    <row r="10" spans="1:12" ht="17" thickBot="1" x14ac:dyDescent="0.25">
      <c r="K10" s="39" t="s">
        <v>68</v>
      </c>
      <c r="L10" s="13" t="s">
        <v>67</v>
      </c>
    </row>
    <row r="11" spans="1:12" ht="32" x14ac:dyDescent="0.2">
      <c r="I11">
        <v>1</v>
      </c>
      <c r="J11" s="31" t="s">
        <v>25</v>
      </c>
      <c r="K11" s="22" t="s">
        <v>62</v>
      </c>
      <c r="L11" s="32" t="s">
        <v>57</v>
      </c>
    </row>
    <row r="12" spans="1:12" ht="48" x14ac:dyDescent="0.2">
      <c r="I12">
        <v>2</v>
      </c>
      <c r="J12" s="33" t="s">
        <v>55</v>
      </c>
      <c r="K12" s="16" t="s">
        <v>63</v>
      </c>
      <c r="L12" s="34" t="s">
        <v>58</v>
      </c>
    </row>
    <row r="13" spans="1:12" ht="32" x14ac:dyDescent="0.2">
      <c r="I13">
        <v>3</v>
      </c>
      <c r="J13" s="35" t="s">
        <v>22</v>
      </c>
      <c r="K13" s="16" t="s">
        <v>64</v>
      </c>
      <c r="L13" s="34" t="s">
        <v>59</v>
      </c>
    </row>
    <row r="14" spans="1:12" ht="48" x14ac:dyDescent="0.2">
      <c r="I14">
        <v>4</v>
      </c>
      <c r="J14" s="36" t="s">
        <v>56</v>
      </c>
      <c r="K14" s="16" t="s">
        <v>65</v>
      </c>
      <c r="L14" s="34" t="s">
        <v>60</v>
      </c>
    </row>
    <row r="15" spans="1:12" ht="33" thickBot="1" x14ac:dyDescent="0.25">
      <c r="I15">
        <v>5</v>
      </c>
      <c r="J15" s="37" t="s">
        <v>23</v>
      </c>
      <c r="K15" s="28" t="s">
        <v>66</v>
      </c>
      <c r="L15" s="38" t="s">
        <v>61</v>
      </c>
    </row>
  </sheetData>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2</vt:i4>
      </vt:variant>
    </vt:vector>
  </HeadingPairs>
  <TitlesOfParts>
    <vt:vector size="2" baseType="lpstr">
      <vt:lpstr>Mapa de riesgos Institucional </vt:lpstr>
      <vt:lpstr>Parametros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DIOMEDES ALEJANDRO ANGULO ANGULO</dc:creator>
  <cp:keywords/>
  <dc:description/>
  <cp:lastModifiedBy>Katherine Carvajal</cp:lastModifiedBy>
  <cp:revision/>
  <dcterms:created xsi:type="dcterms:W3CDTF">2025-01-27T22:01:38Z</dcterms:created>
  <dcterms:modified xsi:type="dcterms:W3CDTF">2026-01-30T22:33:33Z</dcterms:modified>
  <cp:category/>
  <cp:contentStatus/>
</cp:coreProperties>
</file>