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mc:AlternateContent xmlns:mc="http://schemas.openxmlformats.org/markup-compatibility/2006">
    <mc:Choice Requires="x15">
      <x15ac:absPath xmlns:x15ac="http://schemas.microsoft.com/office/spreadsheetml/2010/11/ac" url="https://d.docs.live.net/0eb1a1e2dd716233/IPSE/PLANEACIÓN/PLAN DE ACCIÓN 2026/2026/SEGUIMIENTO/"/>
    </mc:Choice>
  </mc:AlternateContent>
  <xr:revisionPtr revIDLastSave="0" documentId="8_{43D0C6C8-1515-4A9D-8C16-D08A5F813605}" xr6:coauthVersionLast="47" xr6:coauthVersionMax="47" xr10:uidLastSave="{00000000-0000-0000-0000-000000000000}"/>
  <bookViews>
    <workbookView xWindow="-108" yWindow="-108" windowWidth="23256" windowHeight="13896" tabRatio="910" firstSheet="2" activeTab="2" xr2:uid="{F04069FC-F3D0-42DD-B0E6-ADDBA9A74EF3}"/>
  </bookViews>
  <sheets>
    <sheet name="Recopilación de Datos" sheetId="8" state="hidden" r:id="rId1"/>
    <sheet name="FORMATO" sheetId="6" state="hidden" r:id="rId2"/>
    <sheet name="PORTADA" sheetId="22" r:id="rId3"/>
    <sheet name="SPE" sheetId="1" r:id="rId4"/>
    <sheet name="SCYS" sheetId="7" r:id="rId5"/>
    <sheet name="Com. Energéticas" sheetId="21" r:id="rId6"/>
    <sheet name="Planeación" sheetId="9" r:id="rId7"/>
    <sheet name="Comunicaciones" sheetId="18" r:id="rId8"/>
    <sheet name="Control Interno" sheetId="17" r:id="rId9"/>
    <sheet name="OF. Jurídica" sheetId="19" r:id="rId10"/>
    <sheet name="TSI" sheetId="13" r:id="rId11"/>
    <sheet name="UCID" sheetId="14" r:id="rId12"/>
    <sheet name="Talento Humano" sheetId="12" r:id="rId13"/>
    <sheet name="Financiera" sheetId="15" r:id="rId14"/>
    <sheet name="GABYS" sheetId="16" r:id="rId15"/>
  </sheets>
  <externalReferences>
    <externalReference r:id="rId16"/>
  </externalReferences>
  <definedNames>
    <definedName name="_xlnm._FilterDatabase" localSheetId="5" hidden="1">'Com. Energéticas'!$A$2:$AN$2</definedName>
    <definedName name="_xlnm._FilterDatabase" localSheetId="7" hidden="1">Comunicaciones!$A$2:$AL$16</definedName>
    <definedName name="_xlnm._FilterDatabase" localSheetId="13" hidden="1">Financiera!$A$2:$AN$2</definedName>
    <definedName name="_xlnm._FilterDatabase" localSheetId="14" hidden="1">GABYS!$A$2:$AM$10</definedName>
    <definedName name="_xlnm._FilterDatabase" localSheetId="6" hidden="1">Planeación!$A$2:$AM$26</definedName>
    <definedName name="_xlnm._FilterDatabase" localSheetId="3" hidden="1">SPE!$A$2:$AM$7</definedName>
    <definedName name="_xlnm._FilterDatabase" localSheetId="12" hidden="1">'Talento Humano'!$A$2:$AM$14</definedName>
    <definedName name="_xlnm.Print_Area" localSheetId="2">PORTADA!$A$1:$G$17</definedName>
    <definedName name="_xlnm.Print_Titles" localSheetId="2">PORTADA!$1:$5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2" l="1"/>
  <c r="F17" i="22"/>
  <c r="E17" i="22"/>
  <c r="D17" i="22"/>
  <c r="G16" i="22"/>
  <c r="F16" i="22"/>
  <c r="E16" i="22"/>
  <c r="D16" i="22"/>
  <c r="C16" i="22"/>
  <c r="G14" i="22"/>
  <c r="F14" i="22"/>
  <c r="E14" i="22"/>
  <c r="D14" i="22"/>
  <c r="G13" i="22"/>
  <c r="F13" i="22"/>
  <c r="E13" i="22"/>
  <c r="D13" i="22"/>
  <c r="G12" i="22"/>
  <c r="F12" i="22"/>
  <c r="E12" i="22"/>
  <c r="D12" i="22"/>
  <c r="C12" i="22"/>
  <c r="G11" i="22"/>
  <c r="F11" i="22"/>
  <c r="E11" i="22"/>
  <c r="D11" i="22"/>
  <c r="C11" i="22"/>
  <c r="D10" i="22"/>
  <c r="C10" i="22"/>
  <c r="D9" i="22"/>
  <c r="C9" i="22"/>
  <c r="D8" i="22"/>
  <c r="C8" i="22"/>
  <c r="D7" i="22"/>
  <c r="C7" i="22"/>
  <c r="U27" i="9"/>
  <c r="W27" i="9"/>
  <c r="AA27" i="9"/>
  <c r="AC27" i="9"/>
  <c r="AG27" i="9"/>
  <c r="AI27" i="9"/>
  <c r="AM27" i="9"/>
  <c r="Q3" i="14"/>
  <c r="Q4" i="17"/>
  <c r="U4" i="17"/>
  <c r="U6" i="1"/>
  <c r="U7" i="1"/>
  <c r="U5" i="1"/>
  <c r="J14" i="18"/>
  <c r="J12" i="18"/>
  <c r="J11" i="18"/>
  <c r="J10" i="18"/>
  <c r="J9" i="18"/>
  <c r="J8" i="18"/>
  <c r="J7" i="18"/>
  <c r="J6" i="18"/>
  <c r="J5" i="18"/>
  <c r="AC3" i="12" l="1"/>
  <c r="AC4" i="12"/>
  <c r="AC5" i="12"/>
  <c r="AC6" i="12"/>
  <c r="AC7" i="12"/>
  <c r="AC8" i="12"/>
  <c r="AC9" i="12"/>
  <c r="AC10" i="12"/>
  <c r="AC11" i="12"/>
  <c r="AC12" i="12"/>
  <c r="AC13" i="12"/>
  <c r="AC14" i="12"/>
  <c r="Q8" i="16"/>
  <c r="Q9" i="16"/>
  <c r="U9" i="16"/>
  <c r="U3" i="1" l="1"/>
  <c r="U4" i="1"/>
  <c r="AN8" i="21" l="1"/>
  <c r="AJ8" i="21"/>
  <c r="AH8" i="21"/>
  <c r="AD8" i="21"/>
  <c r="AB8" i="21"/>
  <c r="X8" i="21"/>
  <c r="V8" i="21"/>
  <c r="R8" i="21"/>
  <c r="AN7" i="21"/>
  <c r="AJ7" i="21"/>
  <c r="AH7" i="21"/>
  <c r="AD7" i="21"/>
  <c r="AB7" i="21"/>
  <c r="X7" i="21"/>
  <c r="V7" i="21"/>
  <c r="R7" i="21"/>
  <c r="AN6" i="21"/>
  <c r="AJ6" i="21"/>
  <c r="AH6" i="21"/>
  <c r="AD6" i="21"/>
  <c r="AB6" i="21"/>
  <c r="X6" i="21"/>
  <c r="V6" i="21"/>
  <c r="R6" i="21"/>
  <c r="AN5" i="21"/>
  <c r="AJ5" i="21"/>
  <c r="AH5" i="21"/>
  <c r="AD5" i="21"/>
  <c r="AB5" i="21"/>
  <c r="X5" i="21"/>
  <c r="V5" i="21"/>
  <c r="R5" i="21"/>
  <c r="AN4" i="21"/>
  <c r="AJ4" i="21"/>
  <c r="AH4" i="21"/>
  <c r="AD4" i="21"/>
  <c r="AB4" i="21"/>
  <c r="X4" i="21"/>
  <c r="V4" i="21"/>
  <c r="R4" i="21"/>
  <c r="AN3" i="21"/>
  <c r="AJ3" i="21"/>
  <c r="AH3" i="21"/>
  <c r="AD3" i="21"/>
  <c r="AB3" i="21"/>
  <c r="X3" i="21"/>
  <c r="V3" i="21"/>
  <c r="R3" i="21"/>
  <c r="V4" i="15"/>
  <c r="V5" i="15"/>
  <c r="V6" i="15"/>
  <c r="V7" i="15"/>
  <c r="V8" i="15"/>
  <c r="V3" i="15"/>
  <c r="W4" i="9" l="1"/>
  <c r="R4" i="15" l="1"/>
  <c r="X4" i="15"/>
  <c r="AB4" i="15"/>
  <c r="AD4" i="15"/>
  <c r="AH4" i="15"/>
  <c r="AJ4" i="15"/>
  <c r="AN4" i="15"/>
  <c r="W8" i="16" l="1"/>
  <c r="AD5" i="15" l="1"/>
  <c r="AD6" i="15"/>
  <c r="AD7" i="15"/>
  <c r="AD8" i="15"/>
  <c r="X5" i="15"/>
  <c r="X6" i="15"/>
  <c r="X7" i="15"/>
  <c r="X8" i="15"/>
  <c r="R5" i="15"/>
  <c r="R6" i="15"/>
  <c r="R7" i="15"/>
  <c r="R8" i="15"/>
  <c r="W3" i="19" l="1"/>
  <c r="W4" i="19"/>
  <c r="W5" i="19"/>
  <c r="Q11" i="13" l="1"/>
  <c r="U11" i="13"/>
  <c r="W11" i="13"/>
  <c r="AA11" i="13"/>
  <c r="AC11" i="13"/>
  <c r="AG11" i="13"/>
  <c r="AI11" i="13"/>
  <c r="AM11" i="13"/>
  <c r="Q12" i="13"/>
  <c r="U12" i="13"/>
  <c r="W12" i="13"/>
  <c r="AA12" i="13"/>
  <c r="AC12" i="13"/>
  <c r="AG12" i="13"/>
  <c r="AI12" i="13"/>
  <c r="AM12" i="13"/>
  <c r="Q11" i="12"/>
  <c r="U11" i="12"/>
  <c r="W11" i="12"/>
  <c r="AA11" i="12"/>
  <c r="AG11" i="12"/>
  <c r="AI11" i="12"/>
  <c r="AM11" i="12"/>
  <c r="Q12" i="12"/>
  <c r="U12" i="12"/>
  <c r="W12" i="12"/>
  <c r="AA12" i="12"/>
  <c r="AG12" i="12"/>
  <c r="AI12" i="12"/>
  <c r="AM12" i="12"/>
  <c r="Q13" i="12"/>
  <c r="U13" i="12"/>
  <c r="W13" i="12"/>
  <c r="AA13" i="12"/>
  <c r="AG13" i="12"/>
  <c r="AI13" i="12"/>
  <c r="AM13" i="12"/>
  <c r="Q14" i="12"/>
  <c r="U14" i="12"/>
  <c r="W14" i="12"/>
  <c r="AA14" i="12"/>
  <c r="AG14" i="12"/>
  <c r="AI14" i="12"/>
  <c r="AM14" i="12"/>
  <c r="P11" i="18"/>
  <c r="T11" i="18"/>
  <c r="V11" i="18"/>
  <c r="Z11" i="18"/>
  <c r="AB11" i="18"/>
  <c r="AF11" i="18"/>
  <c r="AH11" i="18"/>
  <c r="AL11" i="18"/>
  <c r="P12" i="18"/>
  <c r="T12" i="18"/>
  <c r="V12" i="18"/>
  <c r="Z12" i="18"/>
  <c r="AB12" i="18"/>
  <c r="AF12" i="18"/>
  <c r="AH12" i="18"/>
  <c r="AL12" i="18"/>
  <c r="P13" i="18"/>
  <c r="T13" i="18"/>
  <c r="V13" i="18"/>
  <c r="Z13" i="18"/>
  <c r="AB13" i="18"/>
  <c r="AF13" i="18"/>
  <c r="AH13" i="18"/>
  <c r="AL13" i="18"/>
  <c r="P14" i="18"/>
  <c r="T14" i="18"/>
  <c r="V14" i="18"/>
  <c r="Z14" i="18"/>
  <c r="AB14" i="18"/>
  <c r="AF14" i="18"/>
  <c r="AH14" i="18"/>
  <c r="AL14" i="18"/>
  <c r="P15" i="18"/>
  <c r="T15" i="18"/>
  <c r="V15" i="18"/>
  <c r="Z15" i="18"/>
  <c r="AB15" i="18"/>
  <c r="AF15" i="18"/>
  <c r="AH15" i="18"/>
  <c r="AL15" i="18"/>
  <c r="P16" i="18"/>
  <c r="T16" i="18"/>
  <c r="V16" i="18"/>
  <c r="Z16" i="18"/>
  <c r="AB16" i="18"/>
  <c r="AF16" i="18"/>
  <c r="AH16" i="18"/>
  <c r="AL16" i="18"/>
  <c r="AM5" i="19"/>
  <c r="AI5" i="19"/>
  <c r="AG5" i="19"/>
  <c r="AC5" i="19"/>
  <c r="AA5" i="19"/>
  <c r="U5" i="19"/>
  <c r="Q5" i="19"/>
  <c r="AM4" i="19"/>
  <c r="AI4" i="19"/>
  <c r="AG4" i="19"/>
  <c r="AC4" i="19"/>
  <c r="AA4" i="19"/>
  <c r="U4" i="19"/>
  <c r="Q4" i="19"/>
  <c r="AM3" i="19"/>
  <c r="AI3" i="19"/>
  <c r="AG3" i="19"/>
  <c r="AC3" i="19"/>
  <c r="AA3" i="19"/>
  <c r="U3" i="19"/>
  <c r="Q3" i="19"/>
  <c r="AL10" i="18"/>
  <c r="AH10" i="18"/>
  <c r="AF10" i="18"/>
  <c r="AB10" i="18"/>
  <c r="Z10" i="18"/>
  <c r="V10" i="18"/>
  <c r="T10" i="18"/>
  <c r="P10" i="18"/>
  <c r="AL9" i="18"/>
  <c r="AH9" i="18"/>
  <c r="AF9" i="18"/>
  <c r="AB9" i="18"/>
  <c r="Z9" i="18"/>
  <c r="V9" i="18"/>
  <c r="T9" i="18"/>
  <c r="P9" i="18"/>
  <c r="AL8" i="18"/>
  <c r="AH8" i="18"/>
  <c r="AF8" i="18"/>
  <c r="AB8" i="18"/>
  <c r="Z8" i="18"/>
  <c r="V8" i="18"/>
  <c r="T8" i="18"/>
  <c r="P8" i="18"/>
  <c r="AL7" i="18"/>
  <c r="AH7" i="18"/>
  <c r="AF7" i="18"/>
  <c r="AB7" i="18"/>
  <c r="Z7" i="18"/>
  <c r="V7" i="18"/>
  <c r="T7" i="18"/>
  <c r="P7" i="18"/>
  <c r="AL6" i="18"/>
  <c r="AH6" i="18"/>
  <c r="AF6" i="18"/>
  <c r="AB6" i="18"/>
  <c r="Z6" i="18"/>
  <c r="V6" i="18"/>
  <c r="T6" i="18"/>
  <c r="P6" i="18"/>
  <c r="AL5" i="18"/>
  <c r="AH5" i="18"/>
  <c r="AF5" i="18"/>
  <c r="AB5" i="18"/>
  <c r="Z5" i="18"/>
  <c r="V5" i="18"/>
  <c r="T5" i="18"/>
  <c r="P5" i="18"/>
  <c r="AL4" i="18"/>
  <c r="AH4" i="18"/>
  <c r="AF4" i="18"/>
  <c r="AB4" i="18"/>
  <c r="Z4" i="18"/>
  <c r="V4" i="18"/>
  <c r="T4" i="18"/>
  <c r="P4" i="18"/>
  <c r="AL3" i="18"/>
  <c r="AH3" i="18"/>
  <c r="AF3" i="18"/>
  <c r="AB3" i="18"/>
  <c r="Z3" i="18"/>
  <c r="V3" i="18"/>
  <c r="T3" i="18"/>
  <c r="P3" i="18"/>
  <c r="Q5" i="17"/>
  <c r="AM4" i="17"/>
  <c r="AI4" i="17"/>
  <c r="AG4" i="17"/>
  <c r="AC4" i="17"/>
  <c r="AA4" i="17"/>
  <c r="W4" i="17"/>
  <c r="AM3" i="17"/>
  <c r="AI3" i="17"/>
  <c r="AG3" i="17"/>
  <c r="AC3" i="17"/>
  <c r="AA3" i="17"/>
  <c r="W3" i="17"/>
  <c r="U3" i="17"/>
  <c r="Q12" i="16"/>
  <c r="AM10" i="16"/>
  <c r="AI10" i="16"/>
  <c r="AG10" i="16"/>
  <c r="AC10" i="16"/>
  <c r="AA10" i="16"/>
  <c r="W10" i="16"/>
  <c r="U10" i="16"/>
  <c r="Q10" i="16"/>
  <c r="AM9" i="16"/>
  <c r="AI9" i="16"/>
  <c r="AG9" i="16"/>
  <c r="AC9" i="16"/>
  <c r="AA9" i="16"/>
  <c r="W9" i="16"/>
  <c r="AM8" i="16"/>
  <c r="AI8" i="16"/>
  <c r="AG8" i="16"/>
  <c r="AC8" i="16"/>
  <c r="AA8" i="16"/>
  <c r="U8" i="16"/>
  <c r="AM7" i="16"/>
  <c r="AI7" i="16"/>
  <c r="AG7" i="16"/>
  <c r="AC7" i="16"/>
  <c r="AA7" i="16"/>
  <c r="W7" i="16"/>
  <c r="U7" i="16"/>
  <c r="Q7" i="16"/>
  <c r="AM6" i="16"/>
  <c r="AI6" i="16"/>
  <c r="AG6" i="16"/>
  <c r="AC6" i="16"/>
  <c r="AA6" i="16"/>
  <c r="W6" i="16"/>
  <c r="U6" i="16"/>
  <c r="Q6" i="16"/>
  <c r="AM5" i="16"/>
  <c r="AI5" i="16"/>
  <c r="AG5" i="16"/>
  <c r="AC5" i="16"/>
  <c r="AA5" i="16"/>
  <c r="W5" i="16"/>
  <c r="U5" i="16"/>
  <c r="Q5" i="16"/>
  <c r="AM4" i="16"/>
  <c r="AI4" i="16"/>
  <c r="AG4" i="16"/>
  <c r="AC4" i="16"/>
  <c r="AA4" i="16"/>
  <c r="W4" i="16"/>
  <c r="U4" i="16"/>
  <c r="Q4" i="16"/>
  <c r="AM3" i="16"/>
  <c r="AI3" i="16"/>
  <c r="AG3" i="16"/>
  <c r="AC3" i="16"/>
  <c r="AA3" i="16"/>
  <c r="W3" i="16"/>
  <c r="U3" i="16"/>
  <c r="Q3" i="16"/>
  <c r="AN8" i="15"/>
  <c r="AJ8" i="15"/>
  <c r="AH8" i="15"/>
  <c r="AB8" i="15"/>
  <c r="AN7" i="15"/>
  <c r="AJ7" i="15"/>
  <c r="AH7" i="15"/>
  <c r="AB7" i="15"/>
  <c r="AN6" i="15"/>
  <c r="AJ6" i="15"/>
  <c r="AH6" i="15"/>
  <c r="AB6" i="15"/>
  <c r="AN5" i="15"/>
  <c r="AJ5" i="15"/>
  <c r="AH5" i="15"/>
  <c r="AB5" i="15"/>
  <c r="AN3" i="15"/>
  <c r="AJ3" i="15"/>
  <c r="AH3" i="15"/>
  <c r="AD3" i="15"/>
  <c r="AB3" i="15"/>
  <c r="X3" i="15"/>
  <c r="R3" i="15"/>
  <c r="AM4" i="14"/>
  <c r="AI4" i="14"/>
  <c r="AG4" i="14"/>
  <c r="AC4" i="14"/>
  <c r="AA4" i="14"/>
  <c r="W4" i="14"/>
  <c r="U4" i="14"/>
  <c r="Q4" i="14"/>
  <c r="AM3" i="14"/>
  <c r="AI3" i="14"/>
  <c r="AG3" i="14"/>
  <c r="AC3" i="14"/>
  <c r="AA3" i="14"/>
  <c r="W3" i="14"/>
  <c r="U3" i="14"/>
  <c r="AM10" i="13"/>
  <c r="AI10" i="13"/>
  <c r="AG10" i="13"/>
  <c r="AC10" i="13"/>
  <c r="AA10" i="13"/>
  <c r="W10" i="13"/>
  <c r="U10" i="13"/>
  <c r="Q10" i="13"/>
  <c r="AM9" i="13"/>
  <c r="AI9" i="13"/>
  <c r="AG9" i="13"/>
  <c r="AC9" i="13"/>
  <c r="AA9" i="13"/>
  <c r="W9" i="13"/>
  <c r="U9" i="13"/>
  <c r="Q9" i="13"/>
  <c r="AM8" i="13"/>
  <c r="AI8" i="13"/>
  <c r="AG8" i="13"/>
  <c r="AC8" i="13"/>
  <c r="AA8" i="13"/>
  <c r="W8" i="13"/>
  <c r="U8" i="13"/>
  <c r="Q8" i="13"/>
  <c r="AM7" i="13"/>
  <c r="AI7" i="13"/>
  <c r="AG7" i="13"/>
  <c r="AC7" i="13"/>
  <c r="AA7" i="13"/>
  <c r="W7" i="13"/>
  <c r="U7" i="13"/>
  <c r="Q7" i="13"/>
  <c r="AM6" i="13"/>
  <c r="AI6" i="13"/>
  <c r="AG6" i="13"/>
  <c r="AC6" i="13"/>
  <c r="AA6" i="13"/>
  <c r="W6" i="13"/>
  <c r="U6" i="13"/>
  <c r="Q6" i="13"/>
  <c r="AM5" i="13"/>
  <c r="AI5" i="13"/>
  <c r="AG5" i="13"/>
  <c r="AC5" i="13"/>
  <c r="AA5" i="13"/>
  <c r="W5" i="13"/>
  <c r="U5" i="13"/>
  <c r="Q5" i="13"/>
  <c r="AM4" i="13"/>
  <c r="AI4" i="13"/>
  <c r="AG4" i="13"/>
  <c r="AC4" i="13"/>
  <c r="AA4" i="13"/>
  <c r="W4" i="13"/>
  <c r="U4" i="13"/>
  <c r="Q4" i="13"/>
  <c r="AM3" i="13"/>
  <c r="AI3" i="13"/>
  <c r="AG3" i="13"/>
  <c r="AC3" i="13"/>
  <c r="AA3" i="13"/>
  <c r="W3" i="13"/>
  <c r="U3" i="13"/>
  <c r="Q3" i="13"/>
  <c r="AM10" i="12"/>
  <c r="AI10" i="12"/>
  <c r="AG10" i="12"/>
  <c r="AA10" i="12"/>
  <c r="W10" i="12"/>
  <c r="U10" i="12"/>
  <c r="Q10" i="12"/>
  <c r="AM9" i="12"/>
  <c r="AI9" i="12"/>
  <c r="AG9" i="12"/>
  <c r="AA9" i="12"/>
  <c r="W9" i="12"/>
  <c r="U9" i="12"/>
  <c r="Q9" i="12"/>
  <c r="AM8" i="12"/>
  <c r="AI8" i="12"/>
  <c r="AG8" i="12"/>
  <c r="AA8" i="12"/>
  <c r="W8" i="12"/>
  <c r="U8" i="12"/>
  <c r="Q8" i="12"/>
  <c r="AM7" i="12"/>
  <c r="AI7" i="12"/>
  <c r="AG7" i="12"/>
  <c r="AA7" i="12"/>
  <c r="W7" i="12"/>
  <c r="U7" i="12"/>
  <c r="Q7" i="12"/>
  <c r="AM6" i="12"/>
  <c r="AI6" i="12"/>
  <c r="AG6" i="12"/>
  <c r="AA6" i="12"/>
  <c r="W6" i="12"/>
  <c r="U6" i="12"/>
  <c r="Q6" i="12"/>
  <c r="AM5" i="12"/>
  <c r="AI5" i="12"/>
  <c r="AG5" i="12"/>
  <c r="AA5" i="12"/>
  <c r="W5" i="12"/>
  <c r="U5" i="12"/>
  <c r="Q5" i="12"/>
  <c r="AM4" i="12"/>
  <c r="AI4" i="12"/>
  <c r="AG4" i="12"/>
  <c r="AA4" i="12"/>
  <c r="W4" i="12"/>
  <c r="U4" i="12"/>
  <c r="Q4" i="12"/>
  <c r="AM3" i="12"/>
  <c r="AI3" i="12"/>
  <c r="AG3" i="12"/>
  <c r="AA3" i="12"/>
  <c r="W3" i="12"/>
  <c r="U3" i="12"/>
  <c r="Q3" i="12"/>
  <c r="U11" i="9" l="1"/>
  <c r="W11" i="9"/>
  <c r="AA11" i="9"/>
  <c r="AC11" i="9"/>
  <c r="AG11" i="9"/>
  <c r="AI11" i="9"/>
  <c r="AM11" i="9"/>
  <c r="U12" i="9"/>
  <c r="W12" i="9"/>
  <c r="AA12" i="9"/>
  <c r="AC12" i="9"/>
  <c r="AG12" i="9"/>
  <c r="AI12" i="9"/>
  <c r="AM12" i="9"/>
  <c r="U13" i="9"/>
  <c r="W13" i="9"/>
  <c r="AA13" i="9"/>
  <c r="AC13" i="9"/>
  <c r="AG13" i="9"/>
  <c r="AI13" i="9"/>
  <c r="AM13" i="9"/>
  <c r="U14" i="9"/>
  <c r="W14" i="9"/>
  <c r="AA14" i="9"/>
  <c r="AC14" i="9"/>
  <c r="AG14" i="9"/>
  <c r="AI14" i="9"/>
  <c r="AM14" i="9"/>
  <c r="U15" i="9"/>
  <c r="W15" i="9"/>
  <c r="AA15" i="9"/>
  <c r="AC15" i="9"/>
  <c r="AG15" i="9"/>
  <c r="AI15" i="9"/>
  <c r="AM15" i="9"/>
  <c r="U16" i="9"/>
  <c r="W16" i="9"/>
  <c r="AA16" i="9"/>
  <c r="AC16" i="9"/>
  <c r="AG16" i="9"/>
  <c r="AI16" i="9"/>
  <c r="AM16" i="9"/>
  <c r="U17" i="9"/>
  <c r="W17" i="9"/>
  <c r="AA17" i="9"/>
  <c r="AC17" i="9"/>
  <c r="AG17" i="9"/>
  <c r="AI17" i="9"/>
  <c r="AM17" i="9"/>
  <c r="U18" i="9"/>
  <c r="W18" i="9"/>
  <c r="AA18" i="9"/>
  <c r="AC18" i="9"/>
  <c r="AG18" i="9"/>
  <c r="AI18" i="9"/>
  <c r="AM18" i="9"/>
  <c r="U19" i="9"/>
  <c r="W19" i="9"/>
  <c r="AA19" i="9"/>
  <c r="AC19" i="9"/>
  <c r="AG19" i="9"/>
  <c r="AI19" i="9"/>
  <c r="AM19" i="9"/>
  <c r="U20" i="9"/>
  <c r="W20" i="9"/>
  <c r="AA20" i="9"/>
  <c r="AC20" i="9"/>
  <c r="AG20" i="9"/>
  <c r="AI20" i="9"/>
  <c r="AM20" i="9"/>
  <c r="U21" i="9"/>
  <c r="W21" i="9"/>
  <c r="AA21" i="9"/>
  <c r="AC21" i="9"/>
  <c r="AG21" i="9"/>
  <c r="AI21" i="9"/>
  <c r="AM21" i="9"/>
  <c r="U22" i="9"/>
  <c r="W22" i="9"/>
  <c r="AA22" i="9"/>
  <c r="AC22" i="9"/>
  <c r="AG22" i="9"/>
  <c r="AI22" i="9"/>
  <c r="AM22" i="9"/>
  <c r="U23" i="9"/>
  <c r="W23" i="9"/>
  <c r="AA23" i="9"/>
  <c r="AC23" i="9"/>
  <c r="AG23" i="9"/>
  <c r="AI23" i="9"/>
  <c r="AM23" i="9"/>
  <c r="U24" i="9"/>
  <c r="W24" i="9"/>
  <c r="AA24" i="9"/>
  <c r="AC24" i="9"/>
  <c r="AG24" i="9"/>
  <c r="AI24" i="9"/>
  <c r="AM24" i="9"/>
  <c r="U25" i="9"/>
  <c r="W25" i="9"/>
  <c r="AA25" i="9"/>
  <c r="AC25" i="9"/>
  <c r="AG25" i="9"/>
  <c r="AI25" i="9"/>
  <c r="AM25" i="9"/>
  <c r="U26" i="9"/>
  <c r="W26" i="9"/>
  <c r="AA26" i="9"/>
  <c r="AC26" i="9"/>
  <c r="AG26" i="9"/>
  <c r="AI26" i="9"/>
  <c r="AM26" i="9"/>
  <c r="AM10" i="9"/>
  <c r="AI10" i="9"/>
  <c r="AG10" i="9"/>
  <c r="AC10" i="9"/>
  <c r="AA10" i="9"/>
  <c r="W10" i="9"/>
  <c r="U10" i="9"/>
  <c r="AM9" i="9"/>
  <c r="AI9" i="9"/>
  <c r="AG9" i="9"/>
  <c r="AC9" i="9"/>
  <c r="AA9" i="9"/>
  <c r="W9" i="9"/>
  <c r="U9" i="9"/>
  <c r="AM8" i="9"/>
  <c r="AI8" i="9"/>
  <c r="AG8" i="9"/>
  <c r="AC8" i="9"/>
  <c r="AA8" i="9"/>
  <c r="W8" i="9"/>
  <c r="U8" i="9"/>
  <c r="AM7" i="9"/>
  <c r="AI7" i="9"/>
  <c r="AG7" i="9"/>
  <c r="AC7" i="9"/>
  <c r="AA7" i="9"/>
  <c r="W7" i="9"/>
  <c r="U7" i="9"/>
  <c r="AM6" i="9"/>
  <c r="AI6" i="9"/>
  <c r="AG6" i="9"/>
  <c r="AC6" i="9"/>
  <c r="AA6" i="9"/>
  <c r="W6" i="9"/>
  <c r="U6" i="9"/>
  <c r="AM5" i="9"/>
  <c r="AI5" i="9"/>
  <c r="AG5" i="9"/>
  <c r="AC5" i="9"/>
  <c r="AA5" i="9"/>
  <c r="W5" i="9"/>
  <c r="U5" i="9"/>
  <c r="AM4" i="9"/>
  <c r="AI4" i="9"/>
  <c r="AG4" i="9"/>
  <c r="AC4" i="9"/>
  <c r="AA4" i="9"/>
  <c r="U4" i="9"/>
  <c r="AM3" i="9"/>
  <c r="AI3" i="9"/>
  <c r="AG3" i="9"/>
  <c r="AC3" i="9"/>
  <c r="AA3" i="9"/>
  <c r="W3" i="9"/>
  <c r="U3" i="9"/>
  <c r="AM10" i="7" l="1"/>
  <c r="AI10" i="7"/>
  <c r="AG10" i="7"/>
  <c r="AC10" i="7"/>
  <c r="AA10" i="7"/>
  <c r="W10" i="7"/>
  <c r="U10" i="7"/>
  <c r="AM9" i="7"/>
  <c r="AI9" i="7"/>
  <c r="AG9" i="7"/>
  <c r="AC9" i="7"/>
  <c r="AA9" i="7"/>
  <c r="W9" i="7"/>
  <c r="U9" i="7"/>
  <c r="AM8" i="7"/>
  <c r="AI8" i="7"/>
  <c r="AG8" i="7"/>
  <c r="AC8" i="7"/>
  <c r="AA8" i="7"/>
  <c r="W8" i="7"/>
  <c r="U8" i="7"/>
  <c r="AM7" i="7"/>
  <c r="AI7" i="7"/>
  <c r="AG7" i="7"/>
  <c r="AC7" i="7"/>
  <c r="AA7" i="7"/>
  <c r="W7" i="7"/>
  <c r="U7" i="7"/>
  <c r="AM6" i="7"/>
  <c r="AI6" i="7"/>
  <c r="AG6" i="7"/>
  <c r="AC6" i="7"/>
  <c r="AA6" i="7"/>
  <c r="W6" i="7"/>
  <c r="U6" i="7"/>
  <c r="AM5" i="7"/>
  <c r="AI5" i="7"/>
  <c r="AG5" i="7"/>
  <c r="AC5" i="7"/>
  <c r="AA5" i="7"/>
  <c r="W5" i="7"/>
  <c r="U5" i="7"/>
  <c r="AM4" i="7"/>
  <c r="AI4" i="7"/>
  <c r="AG4" i="7"/>
  <c r="AC4" i="7"/>
  <c r="AA4" i="7"/>
  <c r="W4" i="7"/>
  <c r="U4" i="7"/>
  <c r="AM3" i="7"/>
  <c r="AI3" i="7"/>
  <c r="AG3" i="7"/>
  <c r="AC3" i="7"/>
  <c r="AA3" i="7"/>
  <c r="W3" i="7"/>
  <c r="U3" i="7"/>
  <c r="W12" i="6"/>
  <c r="AS10" i="6"/>
  <c r="AO10" i="6"/>
  <c r="AM10" i="6"/>
  <c r="AI10" i="6"/>
  <c r="AG10" i="6"/>
  <c r="AC10" i="6"/>
  <c r="AA10" i="6"/>
  <c r="W10" i="6"/>
  <c r="R10" i="6"/>
  <c r="S10" i="6" s="1"/>
  <c r="T10" i="6" s="1"/>
  <c r="U10" i="6" s="1"/>
  <c r="AS9" i="6"/>
  <c r="AO9" i="6"/>
  <c r="AM9" i="6"/>
  <c r="AI9" i="6"/>
  <c r="AG9" i="6"/>
  <c r="AC9" i="6"/>
  <c r="AA9" i="6"/>
  <c r="W9" i="6"/>
  <c r="R9" i="6"/>
  <c r="S9" i="6" s="1"/>
  <c r="T9" i="6" s="1"/>
  <c r="U9" i="6" s="1"/>
  <c r="AS8" i="6"/>
  <c r="AO8" i="6"/>
  <c r="AM8" i="6"/>
  <c r="AI8" i="6"/>
  <c r="AG8" i="6"/>
  <c r="AC8" i="6"/>
  <c r="AA8" i="6"/>
  <c r="W8" i="6"/>
  <c r="P8" i="6" s="1"/>
  <c r="Q8" i="6" s="1"/>
  <c r="R8" i="6"/>
  <c r="S8" i="6" s="1"/>
  <c r="T8" i="6" s="1"/>
  <c r="U8" i="6" s="1"/>
  <c r="AS7" i="6"/>
  <c r="AO7" i="6"/>
  <c r="AM7" i="6"/>
  <c r="AI7" i="6"/>
  <c r="AG7" i="6"/>
  <c r="AC7" i="6"/>
  <c r="AA7" i="6"/>
  <c r="W7" i="6"/>
  <c r="P7" i="6" s="1"/>
  <c r="Q7" i="6" s="1"/>
  <c r="R7" i="6"/>
  <c r="S7" i="6" s="1"/>
  <c r="T7" i="6" s="1"/>
  <c r="U7" i="6" s="1"/>
  <c r="AS6" i="6"/>
  <c r="AO6" i="6"/>
  <c r="AM6" i="6"/>
  <c r="AI6" i="6"/>
  <c r="AG6" i="6"/>
  <c r="AC6" i="6"/>
  <c r="AA6" i="6"/>
  <c r="W6" i="6"/>
  <c r="R6" i="6"/>
  <c r="S6" i="6" s="1"/>
  <c r="T6" i="6" s="1"/>
  <c r="U6" i="6" s="1"/>
  <c r="AS5" i="6"/>
  <c r="AO5" i="6"/>
  <c r="AM5" i="6"/>
  <c r="AI5" i="6"/>
  <c r="AG5" i="6"/>
  <c r="AC5" i="6"/>
  <c r="AA5" i="6"/>
  <c r="W5" i="6"/>
  <c r="P5" i="6" s="1"/>
  <c r="Q5" i="6" s="1"/>
  <c r="R5" i="6"/>
  <c r="S5" i="6" s="1"/>
  <c r="T5" i="6" s="1"/>
  <c r="U5" i="6" s="1"/>
  <c r="AS4" i="6"/>
  <c r="AO4" i="6"/>
  <c r="AM4" i="6"/>
  <c r="AI4" i="6"/>
  <c r="AG4" i="6"/>
  <c r="AC4" i="6"/>
  <c r="AA4" i="6"/>
  <c r="W4" i="6"/>
  <c r="P4" i="6" s="1"/>
  <c r="R4" i="6"/>
  <c r="AS3" i="6"/>
  <c r="AO3" i="6"/>
  <c r="AM3" i="6"/>
  <c r="AI3" i="6"/>
  <c r="AG3" i="6"/>
  <c r="AC3" i="6"/>
  <c r="AA3" i="6"/>
  <c r="W3" i="6"/>
  <c r="R3" i="6"/>
  <c r="S3" i="6" s="1"/>
  <c r="T3" i="6" s="1"/>
  <c r="W6" i="1"/>
  <c r="AA7" i="1"/>
  <c r="AI4" i="1"/>
  <c r="AI5" i="1"/>
  <c r="AI6" i="1"/>
  <c r="AI7" i="1"/>
  <c r="AI3" i="1"/>
  <c r="AC4" i="1"/>
  <c r="AC5" i="1"/>
  <c r="AC6" i="1"/>
  <c r="AC7" i="1"/>
  <c r="AC3" i="1"/>
  <c r="W4" i="1"/>
  <c r="W5" i="1"/>
  <c r="W7" i="1"/>
  <c r="W3" i="1"/>
  <c r="Q4" i="1"/>
  <c r="Q5" i="1"/>
  <c r="Q6" i="1"/>
  <c r="Q7" i="1"/>
  <c r="Q3" i="1"/>
  <c r="P3" i="6" l="1"/>
  <c r="Q3" i="6" s="1"/>
  <c r="P10" i="6"/>
  <c r="Q10" i="6" s="1"/>
  <c r="R1" i="6"/>
  <c r="S4" i="6"/>
  <c r="T4" i="6" s="1"/>
  <c r="U4" i="6" s="1"/>
  <c r="P9" i="6"/>
  <c r="Q9" i="6" s="1"/>
  <c r="P6" i="6"/>
  <c r="Q6" i="6" s="1"/>
  <c r="U3" i="6"/>
  <c r="T1" i="6"/>
  <c r="Q4" i="6"/>
  <c r="Q1" i="6" l="1"/>
  <c r="P1" i="6"/>
  <c r="AM7" i="1" l="1"/>
  <c r="AM6" i="1"/>
  <c r="AM5" i="1"/>
  <c r="AM4" i="1"/>
  <c r="AM3" i="1"/>
  <c r="AG7" i="1"/>
  <c r="AG6" i="1"/>
  <c r="AG5" i="1"/>
  <c r="AG4" i="1"/>
  <c r="AG3" i="1"/>
  <c r="AA6" i="1"/>
  <c r="AA5" i="1"/>
  <c r="AA4" i="1"/>
  <c r="AA3" i="1"/>
  <c r="Q3" i="17" l="1"/>
  <c r="C14" i="22" l="1"/>
  <c r="C17" i="22" l="1"/>
  <c r="C6" i="22"/>
  <c r="D15" i="22" l="1"/>
  <c r="E15" i="22"/>
  <c r="F15" i="22"/>
  <c r="G15" i="22"/>
  <c r="D6" i="22"/>
  <c r="C15" i="22" l="1"/>
  <c r="C1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L3" authorId="0" shapeId="0" xr:uid="{D1409667-CD31-4C89-958C-67B1D7CA7E42}">
      <text>
        <r>
          <rPr>
            <sz val="9"/>
            <color indexed="81"/>
            <rFont val="Tahoma"/>
            <family val="2"/>
          </rPr>
          <t>Desde planeación no se evidencia el soporte de esta actividad</t>
        </r>
      </text>
    </comment>
    <comment ref="AL4" authorId="0" shapeId="0" xr:uid="{125A7D70-EEF2-4A8C-AA15-8E734D5610EC}">
      <text>
        <r>
          <rPr>
            <sz val="9"/>
            <color indexed="81"/>
            <rFont val="Tahoma"/>
            <family val="2"/>
          </rPr>
          <t>Desde planeación no se evidencia el soporte de esta actividad</t>
        </r>
      </text>
    </comment>
    <comment ref="Z7" authorId="0" shapeId="0" xr:uid="{5EBD037A-3D08-4B7A-B677-948A9CD3B3D0}">
      <text>
        <r>
          <rPr>
            <sz val="9"/>
            <color indexed="81"/>
            <rFont val="Tahoma"/>
            <family val="2"/>
          </rPr>
          <t>Desde planeación no se evidencia el soporte de esta actividad</t>
        </r>
      </text>
    </comment>
    <comment ref="AF7" authorId="0" shapeId="0" xr:uid="{297B22A4-DBAA-4B3C-AD89-A4BAB17A27F0}">
      <text>
        <r>
          <rPr>
            <sz val="9"/>
            <color indexed="81"/>
            <rFont val="Tahoma"/>
            <family val="2"/>
          </rPr>
          <t>Desde planeación no se evidencia el soporte de esta actividad</t>
        </r>
      </text>
    </comment>
    <comment ref="AL7" authorId="0" shapeId="0" xr:uid="{59805116-7B56-4567-94CF-6C5D9D50B8E5}">
      <text>
        <r>
          <rPr>
            <sz val="9"/>
            <color indexed="81"/>
            <rFont val="Tahoma"/>
            <family val="2"/>
          </rPr>
          <t>Desde planeación no se evidencia el soporte de esta actividad</t>
        </r>
      </text>
    </comment>
    <comment ref="Z8" authorId="0" shapeId="0" xr:uid="{28AC2238-3176-461B-A0BA-26543CF2C580}">
      <text>
        <r>
          <rPr>
            <sz val="9"/>
            <color indexed="81"/>
            <rFont val="Tahoma"/>
            <family val="2"/>
          </rPr>
          <t>Desde planeación no se evidencia el soporte de esta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F3" authorId="0" shapeId="0" xr:uid="{D173A02F-D556-435C-90CA-D7B03DC93C04}">
      <text>
        <r>
          <rPr>
            <sz val="9"/>
            <color indexed="81"/>
            <rFont val="Tahoma"/>
            <family val="2"/>
          </rPr>
          <t>Desde planeación no se evidencia el soporte de esta actividad</t>
        </r>
      </text>
    </comment>
    <comment ref="AF4" authorId="0" shapeId="0" xr:uid="{6FB0CE98-A7F6-4D79-A3CA-576F967A75FE}">
      <text>
        <r>
          <rPr>
            <sz val="9"/>
            <color indexed="81"/>
            <rFont val="Tahoma"/>
            <family val="2"/>
          </rPr>
          <t>Desde planeación no se evidencia el soporte de esta actividad</t>
        </r>
      </text>
    </comment>
    <comment ref="AF7" authorId="0" shapeId="0" xr:uid="{B74CBB81-9ADF-4BF2-AFEF-F4DC7E4943FF}">
      <text>
        <r>
          <rPr>
            <sz val="9"/>
            <color indexed="81"/>
            <rFont val="Tahoma"/>
            <family val="2"/>
          </rPr>
          <t>Desde planeación no se evidencia el soporte de esta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tc={AB8FA11B-2756-43F7-8599-77571F550D36}</author>
  </authors>
  <commentList>
    <comment ref="Q4" authorId="0" shapeId="0" xr:uid="{AB8FA11B-2756-43F7-8599-77571F550D36}">
      <text>
        <t>[Threaded comment]
Your version of Excel allows you to read this threaded comment; however, any edits to it will get removed if the file is opened in a newer version of Excel. Learn more: https://go.microsoft.com/fwlink/?linkid=870924
Comment:
    Hay evidencias, es necesario colocar el avance de la meta, no es viable dejar en “0”
Considero necesario revisar la meta, ya que no se entiende con mucha claridad que son los entregables</t>
      </text>
    </comment>
  </commentList>
</comments>
</file>

<file path=xl/sharedStrings.xml><?xml version="1.0" encoding="utf-8"?>
<sst xmlns="http://schemas.openxmlformats.org/spreadsheetml/2006/main" count="1626" uniqueCount="563">
  <si>
    <t>SPE - PROGRAMACIÓN  TRIMESTRAL  2025</t>
  </si>
  <si>
    <t xml:space="preserve">AVANCE PRIMER TRIMESTRE </t>
  </si>
  <si>
    <t xml:space="preserve">AVANCE SEGUNDO TRIMESTRE </t>
  </si>
  <si>
    <t xml:space="preserve">AVANCE TERCER TRIMESTRE </t>
  </si>
  <si>
    <t xml:space="preserve">AVANCE CUARTO TRIMESTRE </t>
  </si>
  <si>
    <t xml:space="preserve">RESPONSABLE DE ACTIVIDAD </t>
  </si>
  <si>
    <t xml:space="preserve">RECURSOS PRESUPUESTALES </t>
  </si>
  <si>
    <t>META DE LA ACTIVIDAD ANUAL</t>
  </si>
  <si>
    <t xml:space="preserve">PRIMER TRIMESTRE </t>
  </si>
  <si>
    <t xml:space="preserve">SEGUNDO TRIMESTRE </t>
  </si>
  <si>
    <t xml:space="preserve">TERCER TRIMESTRE </t>
  </si>
  <si>
    <t xml:space="preserve">CUARTO TRIMESTRE </t>
  </si>
  <si>
    <t xml:space="preserve">AVANCE DE LA META </t>
  </si>
  <si>
    <t xml:space="preserve"> $ EJECUCIÓN PRESUPUESTAL</t>
  </si>
  <si>
    <t xml:space="preserve">GESTIONES PARA ALCANZAR LA META DE LA ACTIVIDAD </t>
  </si>
  <si>
    <t>EVIDENCIAS
Enlace Onedrive</t>
  </si>
  <si>
    <t xml:space="preserve">SUBDIRECCIÓN DE PLANIFICACIÓN - COORDINACIÓN ESTRUCTURACIÓN  </t>
  </si>
  <si>
    <t xml:space="preserve">SUBDIRECCIÓN DE PLANIFICACIÓN - COORDINACIÓN VIABILIZACIÓN </t>
  </si>
  <si>
    <t>SUBDIRECCIÓN DE PLANIFICACIÓN</t>
  </si>
  <si>
    <t>ÁREA</t>
  </si>
  <si>
    <t xml:space="preserve">PROGRAMACIÓN  TRIMESTRAL  2025				</t>
  </si>
  <si>
    <t>ÁREA RESPONSABLE</t>
  </si>
  <si>
    <t>LÍNEA ESTRATÉGICA</t>
  </si>
  <si>
    <t>OBJETIVO ESTRATÉGICO /PROCESO</t>
  </si>
  <si>
    <t xml:space="preserve">PROYECTO DE INVERSIÓN </t>
  </si>
  <si>
    <t>PLAN DE ACCIÓN</t>
  </si>
  <si>
    <t>UNIDAD DE MEDIDA</t>
  </si>
  <si>
    <t xml:space="preserve">ACTIVIDAD A DESARROLAR </t>
  </si>
  <si>
    <t xml:space="preserve">DOCUMENTO SOPORTE/ PRODUCTO DE LA ACTIVIDAD </t>
  </si>
  <si>
    <t>% DE CUMPLIMIENTO</t>
  </si>
  <si>
    <t>DESFACE DE CUMPLIMIENTO</t>
  </si>
  <si>
    <t>EJECUCIÓN FINANCIERA</t>
  </si>
  <si>
    <t>% EJECUCIÓN FINANCIERA</t>
  </si>
  <si>
    <t>DESFACE DEL PRESUPUESTO</t>
  </si>
  <si>
    <t>% DESFACE EN $</t>
  </si>
  <si>
    <t>% DE CUMPLIMIENTO PRIMER TRIMESTRE</t>
  </si>
  <si>
    <t>DEBE SER DEL AVANCE</t>
  </si>
  <si>
    <t>.</t>
  </si>
  <si>
    <t xml:space="preserve">         INSTITUTO DE PLANIFICACIÓN Y PROMOCIÓN DE SOLUCIONES ENERGÉTICAS PARA LAS ZONAS NO INTERCONECTADAS - IPSE</t>
  </si>
  <si>
    <t>PLAN DE ACCIÓN - I TRIMESTRE 2026</t>
  </si>
  <si>
    <t>No.</t>
  </si>
  <si>
    <t>DEPENDENCIA</t>
  </si>
  <si>
    <t>Plan de Acción</t>
  </si>
  <si>
    <t>Cronograma contratación PAA</t>
  </si>
  <si>
    <t>CUMPLIMIENT 1 TRIMESTRE</t>
  </si>
  <si>
    <t xml:space="preserve">META </t>
  </si>
  <si>
    <t>2 TRIMESTRE</t>
  </si>
  <si>
    <t>3 TRIMESTRE</t>
  </si>
  <si>
    <t>4 TRIMESTRE</t>
  </si>
  <si>
    <t>Comunicaciones</t>
  </si>
  <si>
    <t>Pte</t>
  </si>
  <si>
    <t>Planeación Institucional</t>
  </si>
  <si>
    <t>Tecnología y Sistemas de Información</t>
  </si>
  <si>
    <t>ok</t>
  </si>
  <si>
    <t>Of. Jurídica</t>
  </si>
  <si>
    <t>N/A</t>
  </si>
  <si>
    <t>Control Interno Disciplinario</t>
  </si>
  <si>
    <t>Control Interno</t>
  </si>
  <si>
    <t>-</t>
  </si>
  <si>
    <t>SPE</t>
  </si>
  <si>
    <t>SCYS</t>
  </si>
  <si>
    <t>Comunidades Energéticas</t>
  </si>
  <si>
    <t>GABYS</t>
  </si>
  <si>
    <t>Financiera</t>
  </si>
  <si>
    <t>Talento Humano</t>
  </si>
  <si>
    <t>Subdirección de Planificación Energetica</t>
  </si>
  <si>
    <t>Externa</t>
  </si>
  <si>
    <t>1. Contribuir a la transición energética en las ZNI mediante la implementación de proyectos con enfoques en FNCER que reduzcan la brecha energética y favorezcan el desarrollo sostenible de los territorios.</t>
  </si>
  <si>
    <t>Formulación e implementación de soluciones energéticas sostenibles, con énfasis en fuentes no convencionales de energía renovable en el territorio Nacional</t>
  </si>
  <si>
    <t>1. Caracterizar potenciales usuarios y estructurar proyectos energéticos viables técnica y financieramente basados en Fuentes No Convencionales de Energía Renovable (FNCER).</t>
  </si>
  <si>
    <t>Número</t>
  </si>
  <si>
    <t>1.1 Realizar la caracterización de potenciales usuarios con necesidades energéticas.</t>
  </si>
  <si>
    <t>Listados de potenciales usuarios</t>
  </si>
  <si>
    <t>En el cumplimiento de la actividad Se caracterizaron 200  usuarios correspondientes a: municipio de la macarena (201 veredas la tunia,nuevo horizonte, el rubi, la catalina) y el municipio de Murindo (90 pertenecientes al resguardo indigena Murindo).Adicional a la meta establecida se caractrizaron  91 usuarios respecto a la meta establecida para este trimestre, evidenciando una mayor conertura poblacional y territorial.</t>
  </si>
  <si>
    <t>https://ipsegovco-my.sharepoint.com/:f:/g/personal/planeacion_ipse_gov_co/IgBOEy3_x-HYRql9_2OQj26GAaDMd6GCpUK3sI3HpNmUsCw?e=etuP9R</t>
  </si>
  <si>
    <t xml:space="preserve">1.2. Estructurar proyectos energéticos con soluciones FNCER, a partir del análisis de las necesidades identificadas por el IPSE, orientados a la ampliación de cobertura o el mejoramiento de la infraestructura energética. </t>
  </si>
  <si>
    <t>Proyectos estructurados / Base de datos</t>
  </si>
  <si>
    <t>Se estructuraron 8 proyectos energeticos con fuentes frnc en los siguientes municpios: Litoral San Juan (comunidad NARP Quicharo), Cumaribo 1 (Comunidades indigenas gobierno mayor), Valleduapr( comunidades indigenas Tayrona), Cumaribo 2 (comunidades indigenas gobierno mayor), Sipí (comunidades acae sam),medio san juan, Isla fuerte Bolivar, Cabo de la Vela.</t>
  </si>
  <si>
    <t>1.2 Proyectos estructurados</t>
  </si>
  <si>
    <t>Porcentaje</t>
  </si>
  <si>
    <t>1.3. Realizar el acompañamiento técnico a las entidades y/o a los prestadores del servicio de energía eléctrica, para la estructuración de proyectos energéticos.</t>
  </si>
  <si>
    <t xml:space="preserve">Acta de reuniones de acompañamiento y/o listado de asistencia o informes. </t>
  </si>
  <si>
    <t>Se adelantaron (21) mesas de trabajo con los diferentes actores, atendiendo cada componente (eléctrico, civil, social, ambiental) de acuerdo al avance del proyecto</t>
  </si>
  <si>
    <t>https://ipsegovco-my.sharepoint.com/:f:/g/personal/planeacion_ipse_gov_co/IgAp6Z-Vuon2Rb4XZvybSbaxAe7g_OUIRyhJHJVWKP3ZHSM?e=amRAbF</t>
  </si>
  <si>
    <t>1.4. Evaluar los proyectos presentados al IPSE por las entidades y/o prestadores del servicio de energía eléctrica.</t>
  </si>
  <si>
    <t>Documento con emisión de concepto de evaluación o revisión del proyecto.</t>
  </si>
  <si>
    <t>Se adelanto la evaluación de 14 proyectos presentados por diferentes actores. algunos fueron devueltos con concpeto NO FAVORABLE otros enviado con concepto FAVORABLE para acceder a recursos y otros contnuan en evaluación por no contar con e l 1005 de requisitos</t>
  </si>
  <si>
    <t>https://ipsegovco-my.sharepoint.com/:f:/g/personal/planeacion_ipse_gov_co/IgBjDYy49FJMTYxQWnRsw59VAcSc4IsYgkUrW0kKSf3kZDU?e=xnQX6g</t>
  </si>
  <si>
    <t>2. Fortalecer el posicionamiento del IPSE como entidad referente en la transición energética de la ZNI, mediante estrategias de comunicación integradas y alianzas institucionales que promuevan el acceso equitativo y sostenible a la energía.</t>
  </si>
  <si>
    <t>2. Promocionar los proyectos energéticos estructurados por el IPSE o por terceros ante los diferentes mecanismos y/o fondos de financiación.</t>
  </si>
  <si>
    <t>2.1. Presentar proyectos energéticos viables técnica y financieramente ante los diferentes mecanismos y/o fondos de financiación.</t>
  </si>
  <si>
    <t>Matriz de madurez para el registro de proyectos.</t>
  </si>
  <si>
    <t>Se enviaron con concepto FAVORABLE 3 proyectos para acceder a OXI</t>
  </si>
  <si>
    <t>Subdirección de Contratos y Seguimiento</t>
  </si>
  <si>
    <t>Contribuir a la transición energética en las ZNI mediante la implementación de proyectos con enfoque en FNCER que reduzcan la brecha energética y favorezcan el desarrollo sostenible de los territorios</t>
  </si>
  <si>
    <t xml:space="preserve">
Formulación e implementación de soluciones energéticas sostenibles con énfasis en fuentes no convencionales de energía renovable en el territorio nacional.</t>
  </si>
  <si>
    <t>Implementación de proyectos energéticos</t>
  </si>
  <si>
    <t>Implementar la infraestructura, asi como la energización de cada vivienda // Energización de viviendas*
Hito No 1: Suscripción de encargo fiduciario, suscripción de contrato de derivados obra e interventoría, soportes del primer trimestre.
Hito No 2: Presentación de replanteo y aprobación, soportes del segundo trimestre.
Hito No 3: Presentación soportes de compra de materiales y equipos, soportes del tercer trimestre.
Hito No 4: Soportes actas de recibo y entrega de infraestructura, soportes cuarto trimestre.</t>
  </si>
  <si>
    <t>Contrato de encargo fiduciario/Contrato de derivados de obra suscrito/Informe de replanteo/Ordenes de compra/Actas de recibo y entrega (Cantidad de usuarios incluidos)</t>
  </si>
  <si>
    <t>SUBDIRECTOR SCYS / GRUPO DE SUPERVISIÓN Y SEGUIMIENTO</t>
  </si>
  <si>
    <t>38.134.791.54</t>
  </si>
  <si>
    <t>Se realizó suscripción de encargo fiduciario para contrato 138-2026, se esta adelantando la publicación de terminos y referncia para contratos derivados, se proyecta suscripción de derivados para primera seman de mayo.
Se incluyeron los dos proyectos en CAUCA de vigencia 2026 del contrato 170-2025 en el encargo fiduciario original del contrato, ver modificatorio al contrato de fiducia. En estudio de propuestas para la adjudicación y suscripción de contratos derivados Para Purace.ver convocatorias.- Proyecto de Paez en realización de pliegos.</t>
  </si>
  <si>
    <t>https://ipsegovco-my.sharepoint.com/:f:/g/personal/planeacion_ipse_gov_co/IgCyoUWPgQXsTLG01mGSyZhYATycsxGTnmJOAb2ZfRESD5w?e=tQjwOu</t>
  </si>
  <si>
    <t>Act. 1.3.2 Realizar la supervisión o Interventoría a la implementación de soluciones energéticas sostenibles de ampliación de cobertura del servicio de energía eléctrica en el territorio nacional</t>
  </si>
  <si>
    <t>Realizar la supervision o interventoria a la implementación de soluciones energeticas</t>
  </si>
  <si>
    <t>Realizar la supervisión de proyectos de implementación de infraestructura para la energización de viviendas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</si>
  <si>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Informe mensual de supervisión/Actas de reunión/ Informe de visita verificación/acta de recibo y entrega</t>
  </si>
  <si>
    <t>Para contrato 138-2026, se realizó una reunión de seguimiento, en cuanto a informe mensual de supervisión, dado que el contrato inicio en Marzo, no se realiza informe.
Para los proyectos vigencia 2026 del contrato 170-2025 se realizaron 4 reuniones de seguimiento, ver actas anexas y desde su inclusión en el contrato se han realizado 3 informes de supervisión del contrato 170-2025 sin incluir mayores avances sobre estos proyectos dado que estan iniciando - Informe de Enero firmado, Informe de Febro en revisión e informe de Marzo en proyección.</t>
  </si>
  <si>
    <t>https://ipsegovco-my.sharepoint.com/:f:/g/personal/planeacion_ipse_gov_co/IgC7OC5YXAYSTYgJiR_3zpeiASNi61apNS3FmeW5lHlM3aE?e=bL3zdG</t>
  </si>
  <si>
    <t>Implementación de sistemas de telemetría y registro administrativo.</t>
  </si>
  <si>
    <t>Unidad</t>
  </si>
  <si>
    <t xml:space="preserve">Elaborar y publicar Informes de Telemetría oportunos sobre la prestación del servicio de energía en las localidades ZNI, para la toma de decisiones
</t>
  </si>
  <si>
    <t>Informes de telemetria</t>
  </si>
  <si>
    <t xml:space="preserve">SUBDIRECTOR SCYS / GRUPO DE SEGUIMIENTO A LA PRESTACIÓN DEL SERVICIO
</t>
  </si>
  <si>
    <t xml:space="preserve">Se elaboraron los informes semanales correspondientes al primer trimestre, así como los informes mensuales </t>
  </si>
  <si>
    <t>https://ipsegovco-my.sharepoint.com/personal/planeacion_ipse_gov_co/_layouts/15/onedrive.aspx?ct=1775483339575&amp;or=OWA%2DNT%2DMail&amp;startedResponseCatch=true&amp;id=%2Fpersonal%2Fplaneacion%5Fipse%5Fgov%5Fco%2FDocuments%2FPLANEACI%C3%93N%20INSTITUCIONAL%202026%2F2026%20PLANES%20DE%20ACCI%C3%93N%20AREAS%2FSCS%20PLAN%20DE%20ACCI%C3%93N%202026%2FPrimer%20Trimestre</t>
  </si>
  <si>
    <t xml:space="preserve">Actualizar en la plataforma del Sistema de Identificación y Caracterización de Oferta y Demanda Estadística del SEN - SICODE, el registro administrativo de Seguimiento a la Prestación del Servicio de Energía en Zonas No Interconectadas
</t>
  </si>
  <si>
    <t>actualizacion de Plataforma SEN-SICODE (registro administrativo "Seguimiento a la Prestación del Servicio de Energía en Zonas No Interconectadas")</t>
  </si>
  <si>
    <t>SUBDIRECTOR SCYS / GRUPO DE SEGUIMIENTO A LA PRESTACIÓN DEL SERVICIO</t>
  </si>
  <si>
    <t>No se ha realizado ninguna actualización a la fecha en la plataforma del Sistema de Identificación y Caracterización de Oferta y Demanda Estadística del SEN - SICODE, debido a que no sean presentado cambios en el registro administrativo, no sean solicitado modificación por parte del DANE</t>
  </si>
  <si>
    <t>Implementar 11 nuevos sistemas de medición de potenciales energéticos (radiación solar, velocidad y dirección del viento, temperatura y presión) en las ZNI
Producto: 2102064. Estaciones de monitoreo de medición de variables energéticas en las zonas no interconectadas instaladas .
Relación de avance porcentual:
10% Primer Trimestre (Elaboración del documento técnico)
20% Segundo Trimestre (Etapa pre-contractual)
30% Tercer Trimestre (Adquisición e instalación primera entrega del proyecto)
40% Cuarto Trimestre ( segunda entrega del proyecto y Puesta en servicio de las sistemas e informes)</t>
  </si>
  <si>
    <t>Elaboración del documento técnico y/o Estudio Previo. Contrato suscrito. Adquisición e instalación y entrega del proyecto
Puesta en servicio de sistemas de medición de potencial energetico- informes</t>
  </si>
  <si>
    <t xml:space="preserve">Se está en la elaboración del estudio previo, se enviaron 4 solicitudes de estudio de mercado, esperando la respuesta con el fin de terminar el estudio previo y enviarlo a revisión </t>
  </si>
  <si>
    <t>Revisión en sitio con patrón de prueba para la verificación integral de los equipos de Medida de energía eléctrica existentes en los proyectos del IPSE.Producto: 2102064. Estaciones de monitoreo de medición de variables energéticas en las zonas no interconectadas instaladas .
Relación de avance porcentual:
10% Primer Trimestre (Elaboración del documento técnico)
20% Segundo Trimestre (Etapa pre-contractual)
50% Tercer Trimestre (verificación in situ y pruebas)
20% Cuarto Trimestre ( entrega de informes de calibración)</t>
  </si>
  <si>
    <t>Elaboración del documento técnico y/o Estudio Previo. Contrato suscrito. Verificacion y entrega de informes de calibración</t>
  </si>
  <si>
    <t>Se elaboro el estudio previo, este ya se encuentra publicado en la plataforma del SECOP II desde el 27 de marzo</t>
  </si>
  <si>
    <t>https://community.secop.gov.co/Public/Tendering/ContractNoticeManagement/Index?currentLanguage=es-CO&amp;Page=login&amp;Country=CO&amp;SkinName=CCE</t>
  </si>
  <si>
    <t>Act. 3.1.7 Realizar la supervisión o interventoría a los proyectos de ampliación de cobertura de medición remota de variables eléctricas en el territorio nacional</t>
  </si>
  <si>
    <t>Realizar la supervisión de proyectos de telemetría.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</si>
  <si>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Se prestaron servicios profesionales como apoyo técnico al proceso de supervisión y control de la operación de los sistemas de medición avanzada de variables eléctricas y plataformas de telemetría asociadas al sistema centralizado de monitoreo del CNM, administrado por la subdirección de contratos y seguimiento, en el marco de las actividades de expansión, mejoramiento y seguimiento de la infraestructura de medición remota implementada en el territorio nacional. - Contro 090-2026 Ing. Emerson Hidalgo - Valor del Contrato $ 73.333.335</t>
  </si>
  <si>
    <t>https://ipsegovco-my.sharepoint.com/personal/planeacion_ipse_gov_co/_layouts/15/onedrive.aspx?id=%2Fpersonal%2Fplaneacion%5Fipse%5Fgov%5Fco%2FDocuments%2FPLANEACI%C3%93N%20INSTITUCIONAL%202026%2F2026%20PLANES%20DE%20ACCI%C3%93N%20AREAS%2FSCS%20PLAN%20DE%20ACCI%C3%93N%202026%2FPrimer%20Trimestre%2FFila%2010%20%2D%20Informes%20de%20Supervisor&amp;viewid=24c32186%2Dfdfa%2D4c98%2D9555%2D0d423d0ba81a&amp;ct=1776095233283&amp;or=OWA%2DNT%2DMail</t>
  </si>
  <si>
    <t>Gestión de activos y seguimiento a la prestación del servicio.</t>
  </si>
  <si>
    <t>Gestionar la entrega infraestructura implementada y finalizada propiedad del IPSE y transferidos efectivamente al Grupo de seguimiento a la prestación del servicio (GSPS) durante la vigencia 2026 en AOM bajo contrato especial.
Actividad No: 1 Gestionar la figura contractual para la entrega de infraestructura en AOM.
Actividad No:2 Suscribir minuta 
Actividad No:3 Seguimiento a la infraestructura espcial de aporte</t>
  </si>
  <si>
    <t>Estudio previo/Minuta/Informe de seguimiento semestral a la entrega de infraestructura en AOM vs infraestructura entregada mediante memorando al gsps, mediante contrato AOM o estudio previo.</t>
  </si>
  <si>
    <t>Este indicador opera bajo demanda, en la medida en que los activos son transferidos por el grupo de supervisión al grupo de seguimiento a la prestación del servicio, con el fin de ser entregados para su administración, operación y mantenimiento (AOM). Durante el periodo evaluado no se realizó entrega de activos al grupo de seguimiento a la prestación del servicio. No obstante, se precisa que proyectos correspondientes al mes de diciembre fueron entregados previamente mediante los contratos 154 y 159 de 2024. Adicionalmente, a solicitud de Dispower, se realizó la entrega de la operación de la planta de Santa Fe del Caguán, considerando que el operador Gendecar presentó renuncia voluntaria y manifestó su intención de realizar una salida gradual de la prestación del servicio. En virtud de esta situación, se suscribió el Contrato 052-2026.</t>
  </si>
  <si>
    <t>https://ipsegovco-my.sharepoint.com/:f:/g/personal/planeacion_ipse_gov_co/IgA71B4_1a_0TYPVqcyWjtDmAX3UgTVya6KQkWwu7yBB7WM?e=Wecfax</t>
  </si>
  <si>
    <t>COMMUNIDADES ENERGÉTICAS</t>
  </si>
  <si>
    <t>OBSERVACIONES</t>
  </si>
  <si>
    <t>AVANCE</t>
  </si>
  <si>
    <t>OBJETIVO ESTRATEGICO 1
1. Contribuir a la transición energetica en las ZNI mediante la implementacion  de proyectos con enfoque FNCER que reduzacan la brecha energética y favorezcan el desarrollo sostenible de los territorios.</t>
  </si>
  <si>
    <t>Consolidar la estrategia de Comunidades Energéticas en las Zonas No Interconectadas (ZNI), mediante la implementación de la Escuela de Transición Energética Justa (ETEJ) y el fortalecimiento de capacidades comunitarias en las comunidades focalizadas; asi como  con la articulación interinstitucional a nivel nacional y territorial , con el fin de contribuir a la  reducción de la brecha energética y a la transición energética a FNCER.</t>
  </si>
  <si>
    <t xml:space="preserve">Transferir la metodológica  de la Escuela de Transición Energética Justa - TEJ  a  implementadores de las soluciones  energeticas cuyo beneficarios sean focalizados por la estrategia de CE </t>
  </si>
  <si>
    <t>Actas de reuniones, presentaciones y Correo remision documentos Escuela TEJ</t>
  </si>
  <si>
    <t>Subdirectora de Contratos y Seguimiento</t>
  </si>
  <si>
    <t xml:space="preserve">POR PARTE DEL EQUIPO SOCIAL DE CE SE LLEVARON A CABO DOS TRANSFERENCIAS METODOLOGICAS DE LA ESCUELA DE TRANSICIÓN ENERGETICA -TEJ  A LOS CONTRATISTAS DE OBRA E INTERVENTORES DE LOS CONTRATOS No. 266 de 2024,  No. 329 de 2023 y  262 de 2024:                                                                                                               CONTRATO 266 DE 2024: 24, 26 Y 27 DE MARZO DE 2026.                                                                                                                                                                                                                                                                  CONTRATOS No. 329 de 2023 y  262 de 2024:  25 MARZO 2026                                                                                                                                                            </t>
  </si>
  <si>
    <t>ACTIVIDAD 1</t>
  </si>
  <si>
    <t xml:space="preserve">Implementar la   Escuela de Transición Energética Justa - ETEJ   fase 2 en las comunidades  focalizadas 2025 </t>
  </si>
  <si>
    <t xml:space="preserve">Listados de asistencia, metodologia aplicada, relatoria escuela. </t>
  </si>
  <si>
    <t xml:space="preserve">SE PROGRAMO LA IMPLEMENTACIÓN DE LA ESCUELA TEJ (MODULOS, 3, 4, Y 5 ) EN LAS COMUNDADES INDIGENAS TIODICILIO, BALSALITO Y  EL PAPAYO (LITORAL DE SAN JUAN  - CHOCO) DEL 17 AL 20 DE MARZO DE 2026, PERO POR MOTIVOS DE ORDEN PUBLICO,  NO SE PUDO LLEVAR A CABO  LA COMISION. LA IMPLEMENTACION DE LA ESCUELA TEJ NO SE REALIZO EN LAS 23  COMUNIDADES PROGRAMADAS POR RESTRICCIONES PRESUPUESTALES YA QUE NO SE CUENTA CON UN RUBRO  ASIGNADO PARA TAL FIN. ADICIONALMENTE LA PROYECCION DEL PLAN DE ACCIÓN REALIZADA A FINALES DE 2025  SE HIZO CONTANDO CON 6 PROFESIONALES PARA EJECUTARLAS. EN FEBRERO DE 2026  EL EQUIPO DE CE SE  CONFORMO  POR  2 CONTRATISTAS Y UN PROFESIONAL DE PLANTA. A LA FECHA NO SE TIENEN PROYECTADO ASIGNACION DE PRESUPUESTO NI  CONTRATACIONES DE PROFESIONALES  PARA FORTALECERLO.  </t>
  </si>
  <si>
    <t>ACTIVIDAD 2</t>
  </si>
  <si>
    <t>Implementar  de  Escuela de Transición Energética Justa - ETEJ  en los s municipios en donde se focalizaron CE  para ser apoyadas en el 2026</t>
  </si>
  <si>
    <t>NA</t>
  </si>
  <si>
    <t>Apoyar la inscripción de las comunidades en el Registro de Comunidades Energeticas del MME</t>
  </si>
  <si>
    <t>Correos de solicitudes  enviadas al MME para trämite de  inscripción en el RCE</t>
  </si>
  <si>
    <t xml:space="preserve">SE PROGRAMO LA IMPLEMENTACIÓN DE LA ESCUELA TEJ (MODULOS, 3, 4, Y 5 ) EN LAS COMUNDADES INDIGENAS TIODICILIO, BALSALITO Y EL PAPAYO (LITORAL DE SAN JUAN - CHOCO) DEL 17 AL 20 DE MARZO DE 2026; EN DONDE ADEMAS SE IBAN A RECOGER LOS DOCUMENTOS DE LAS COMUNIDADES Y SUS REPRESENTANTES PARA APOYAR  EL TRAMITE ANTE EL MME PARA LA INSCRIPCION EN EL REGISTRO DE CE , PERO POR MOTIVOS DE ORDEN PUBLICO, NO SE PUDO LLEVAR A CABO LA COMISION. LA RECOLECION DE LOS DOCUMENTOS PARA SER ENVIADOS AL MME PARA EL APOYO EN LA INSCRIPCIÓN EN EL RCE  NO SE REALIZO EN LAS 23  COMUNIDADES PROGRAMADAS POR RESTRICCIONES PRESUPUESTALES YA QUE NO SE CUENTA CON UN RUBRO ASIGNADO PARA CE. ADICIONALMENTE LA PROYECCION DEL PLAN DE ACCIÓN REALIZADA A FINALES DE 2025  SE HIZO CONTANDO CON 6 PROFESIONALES PARA EJECUTARLAS.  EN FEBRERO DE 2026  EL EQUIPO DE CE SE  CONFORMO  POR  2 CONTRATISTAS Y UN PROFESIONAL DE PLANTA. A LA FECHA NO SE TIENEN PROYECTADO ASIGNACION DE PRESUPUESTO NI  CONTRATACIONES DE PROFESIONALES  PARA FORTALECERLO.  </t>
  </si>
  <si>
    <t>ACTIVIDAD 4</t>
  </si>
  <si>
    <t>Articular con entidades nacionales y territoriales para la consolidación de las CE y la implementacion de la Escuela TEJ</t>
  </si>
  <si>
    <t>Actas de reuniones de articulación.</t>
  </si>
  <si>
    <t xml:space="preserve">Elaborar  informe semestral de Gestión   2026 en el marco de la estrategia  de Comunidades Energeticas.      </t>
  </si>
  <si>
    <t xml:space="preserve">informe semestral </t>
  </si>
  <si>
    <t>LÍNEA ESTRATÉGICA (Interno o Exgterno)</t>
  </si>
  <si>
    <t xml:space="preserve">PLANEACIÓN INSTITUCIONAL </t>
  </si>
  <si>
    <t>OBJETIVO ESTRATEGICO 3
  Promover la transformación institucional para optimizar la eficiencia operativa y 
administrativa</t>
  </si>
  <si>
    <t>No aplica</t>
  </si>
  <si>
    <t xml:space="preserve">PLANEACIÓN ESTRATÉGICA Y SEGUIMIENTO 
</t>
  </si>
  <si>
    <t xml:space="preserve">1.Revisar los indicadores del Plan Estratégico Institucional PEI y su seguimiento. </t>
  </si>
  <si>
    <t>Matriz actualizada</t>
  </si>
  <si>
    <t xml:space="preserve">KATHERINE CARVAJAL 
</t>
  </si>
  <si>
    <t xml:space="preserve">Se definieron los indicadores estratégicos de los Objetivos Estrategicos 1 y 2. </t>
  </si>
  <si>
    <t>PEI</t>
  </si>
  <si>
    <t xml:space="preserve">2. Apoyar en la estructuración de los Planes de Acción 2026 a los líderes de proceso. </t>
  </si>
  <si>
    <t>Mesas de trabajo, reuniones presenciales y por teams</t>
  </si>
  <si>
    <t xml:space="preserve">JOHANNA PINZÓN </t>
  </si>
  <si>
    <t>Se efectuaron las mesas de trabajo y el acompañamiento para efectuar el diseño de los planes de acción de la vigencia 2026</t>
  </si>
  <si>
    <t>2026 Consolidado y evidencias seguimiento</t>
  </si>
  <si>
    <t>3. Consolidar los Planes de Acción 2026 de la Entidad y publicarlos en la página web.</t>
  </si>
  <si>
    <t>Publicación Planes de Acción</t>
  </si>
  <si>
    <t xml:space="preserve">Se procedio a la consolidación y publicación en la pagina web de los planes de acción de las areas con el respectivo direccionamiento estrategico </t>
  </si>
  <si>
    <t>https://ipse.gov.co/mapa-del-sitio/transparencia-ipse/planeacion/plan-de-accion/</t>
  </si>
  <si>
    <t>4. Realizar seguimiento trimestral a los Planes de Acción 2026 de la Entidad, y realizar su publicación en la página web.</t>
  </si>
  <si>
    <t>Informes Publicado</t>
  </si>
  <si>
    <t xml:space="preserve">Se envio correo a las áreas en solicitud a planes de acción y se realizó el seguimiento a cada plan </t>
  </si>
  <si>
    <t>2026 PLANES DE ACCIÓN AREAS</t>
  </si>
  <si>
    <t>5.Consolidar  y publicar el Informe de gestión 2025  en la pagina web.</t>
  </si>
  <si>
    <t>Informe Publicado</t>
  </si>
  <si>
    <t xml:space="preserve">ANA MILENA DORIA </t>
  </si>
  <si>
    <t xml:space="preserve">Se publico el informe de gestión del año 2025 en la página web dela entidad </t>
  </si>
  <si>
    <t>https://ipse.gov.co/documento_planeacion/documento/plan_de_rendicion_de_cuentas/2025/informe_de_gestion_2025.pdf</t>
  </si>
  <si>
    <t xml:space="preserve">"OBJETIVO ESTRATEGICO 3
  Promover la transformación institucional para optimizar la eficiencia operativa y 
administrativa"
</t>
  </si>
  <si>
    <t>MODELO INTEGRADO DE PLANEACIÓN Y GESTIÓN MIPG</t>
  </si>
  <si>
    <t>1. Diligenciar en conjunto con las dependencias el Formato Único de Reporte de Avance del modelo integrado de Planeación y Gestión - FURAG.</t>
  </si>
  <si>
    <t>Registro FURAG plataforma función pública</t>
  </si>
  <si>
    <t>FREDDY ENRIQUE ROJAS MARTÍNEZ</t>
  </si>
  <si>
    <t>Se realizo el diligenciamiento y envío del cuestionario FURAG 2025. En la carpeta de evidencias se adunta el certificado de diligenciamiento. Para lo anterior se realizarón reuniones de trabajo con las áreas, aparte de presentar la metodología para el diligenciamiento del FURAG en el Comité de Gestión y Desempeño</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</si>
  <si>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2FFURAG&amp;viewid=24c32186%2Dfdfa%2D4c98%2D9555%2D0d423d0ba81a&amp;sharingv2=true&amp;fromShare=true&amp;at=9&amp;CT=1776198579944&amp;OR=OWA%2DNT%2DMail&amp;CID=49bfdde5%2D5965%2De436%2Daeee%2D88279f64d028&amp;FolderCTID=0x012000740409132FFC064AA794BA0FE25A41FD&amp;view=0</t>
  </si>
  <si>
    <t>2. Orientar y hacer seguimiento a las acciones para la implementación del MIPG.</t>
  </si>
  <si>
    <t>Planes de acción</t>
  </si>
  <si>
    <t>Se realizo la solicitud del avance de los planes de acción de cierre de brechas de la implementación de MIPG</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</si>
  <si>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amp;viewid=24c32186%2Dfdfa%2D4c98%2D9555%2D0d423d0ba81a&amp;sharingv2=true&amp;fromShare=true&amp;at=9&amp;CT=1776198579944&amp;OR=OWA%2DNT%2DMail&amp;CID=49bfdde5%2D5965%2De436%2Daeee%2D88279f64d028&amp;FolderCTID=0x012000740409132FFC064AA794BA0FE25A41FD&amp;view=0</t>
  </si>
  <si>
    <t xml:space="preserve">3. Coordinar con Secretaría General la preparación y realización del  Comité Institucional de Gestión y Desempeño. </t>
  </si>
  <si>
    <t xml:space="preserve">Actas comité institucional de gestión y desempeño </t>
  </si>
  <si>
    <t>Se relaizo el acta del comité de gestión de desempeño del primer trimestre del año 2026se radico en el aplicativo control doc con el siguiente número de radicado 202610200000696</t>
  </si>
  <si>
    <t>ACTAS COMITE INSTITUCIONAL</t>
  </si>
  <si>
    <t xml:space="preserve">"OBJETIVO ESTRATEGICO 2 Fortalecer el posicionamiento del IPSE como entidad referente en la Transición Energética de las ZNI, mediante estrategías de comunicación integradas  y alianzas institucionales que promuevan el acceso equitativo y sostenible a la energía. </t>
  </si>
  <si>
    <t>PARTICIPACIÓN CIUDADANA</t>
  </si>
  <si>
    <t xml:space="preserve">1. Orientar y elaborar la estratégia de rendición de cuentas. </t>
  </si>
  <si>
    <t>Estrategía publicada</t>
  </si>
  <si>
    <t xml:space="preserve">Durante el primer trimestre del año 2026 se publcio la estrategia de rendición de cuentas en la página web de la entidad </t>
  </si>
  <si>
    <t>https://ipse.gov.co/documento_planeacion/documento/rendicion_de_cuentas/2026/ESTRATEGIA_DE_RENDICION_DE_CUENTAS_2026.pdf</t>
  </si>
  <si>
    <t xml:space="preserve">2. Consolidar y presentar los informes de rendición de cuentas para ser publicado. 
a..Evaluación de los espacios de rendición de cuentas (antes 31/12/2025)
b.Informe trimestral
c..Informe de espacios de dialogo </t>
  </si>
  <si>
    <t>Informes de rendición de cuentas</t>
  </si>
  <si>
    <t xml:space="preserve">Elaboracion del primer informe de rendicion de cuentas el cual debe ser publicado  a finales del mes de abril de 2026 y publicado en la página web de la entidad. </t>
  </si>
  <si>
    <t xml:space="preserve">3. Presentar los informes requeridos por los entes de control y ciudadanía en general. </t>
  </si>
  <si>
    <t>Informes presentados</t>
  </si>
  <si>
    <t xml:space="preserve">ANA MILENA DORIA y ANGÉLICA BECERRA </t>
  </si>
  <si>
    <t xml:space="preserve">En atención a las solicitudes realizadas por los entes de control, se apoyo las respuestas a la Contraloría General de la República, y solicitudes de la ciudadanía, se adjunta carpeta. Adicionalmente en atención a los reportes en la plataforma SIRECI, se apyo el proceso de registro de información y validación del informe anual consolidado 2025 con el seguimiento a los indicadores, planes de acción, acciones de participación ciudadana, ejecución de proyectos de inversión, y el informe de psoconflicto del último semestre de la vigencia 2025. </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</si>
  <si>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INFORMES%20ENTES%20DE%20CONTROL%20Y%20CIUDADAN%C3%8DA&amp;viewid=24c32186%2Dfdfa%2D4c98%2D9555%2D0d423d0ba81a&amp;sharingv2=true&amp;fromShare=true&amp;at=9&amp;CT=1776202440084&amp;OR=OWA%2DNT%2DMail&amp;CID=05b44fd9%2Df96e%2D8b3c%2D8722%2D8a83f93eb799&amp;FolderCTID=0x012000740409132FFC064AA794BA0FE25A41FD&amp;view=0</t>
  </si>
  <si>
    <t xml:space="preserve">GESTIÓN PROGRAMA DE TRANSPARENCIA </t>
  </si>
  <si>
    <t xml:space="preserve">1. Mediante correos y mesas de trabajo presentar los lineamientos del Decreto 1122 de 2024 Presidencia de la República /secretaria de Transparencia / relacionado con los Programas de Transparencia y Ética Pública </t>
  </si>
  <si>
    <t xml:space="preserve">Mediante resolución 202610200000445 del 30/01/2026 se adopto el programa de transparencia y etica publica </t>
  </si>
  <si>
    <t>PTEP</t>
  </si>
  <si>
    <t xml:space="preserve">2. Implementar el programa de transparencia y ética pública. </t>
  </si>
  <si>
    <t xml:space="preserve">Implementación </t>
  </si>
  <si>
    <t xml:space="preserve">Se solicitaron a los lideres de las áreas los  Gestores de integridad para dar cumplimiento a la  resolución 202610200000445 del 30/01/2026 se adopto el progra de transparencia y etica publica </t>
  </si>
  <si>
    <t>GESTIÓN DE RIESGOS</t>
  </si>
  <si>
    <t>3. Seguimiento al programa de transparencia y ética publica</t>
  </si>
  <si>
    <t xml:space="preserve">Informes </t>
  </si>
  <si>
    <t xml:space="preserve">Solicitud de Gestores de Integridad mediante correos y listado de los lideres de área </t>
  </si>
  <si>
    <t xml:space="preserve">GESTIÓN DEL RIESGO </t>
  </si>
  <si>
    <t xml:space="preserve">1. Orientar la identificación, evaluación y control de los riesgos . </t>
  </si>
  <si>
    <t>Reuniones teams</t>
  </si>
  <si>
    <t xml:space="preserve">KATHERINE CARVAJAL /MARIO/ DAVID ANTONIO 
</t>
  </si>
  <si>
    <t>Manual del Sistema de Gestión Integral de Riesgos:  1) Control Interno realizo observaciones. 2) Se realizaron los ajustes solicitados. 3) Se remitió el Manual para recibir observaciones del equipo de planeacion.</t>
  </si>
  <si>
    <t xml:space="preserve">2. Realizar actualización de la matriz de riesgos </t>
  </si>
  <si>
    <t>Definió el Mapa de Gestión Integral de Riesgos para el IPSE, bajo la metodología definida en el Manual del SGIR.</t>
  </si>
  <si>
    <t>https://ipse.gov.co/mapa-del-sitio/transparencia-ipse/planeacion/gestion-de-riesgos/</t>
  </si>
  <si>
    <t>3. Realizar seguimientos periódicos  a los controles de riesgo</t>
  </si>
  <si>
    <t xml:space="preserve">Reporte de seguimiento </t>
  </si>
  <si>
    <t>4. Orientar la identificacion, evaluacion y control de los indicadores de riesgos</t>
  </si>
  <si>
    <t>Mediante acta se realizo la orientar la identificacion, evaluacion y control de los indicadores de riesgos</t>
  </si>
  <si>
    <t>GESTIÓN DE PROYECTO DE INVERSIÓN</t>
  </si>
  <si>
    <t>1. Consolidar y revisar el  anteproyecto de presupuesto 2027, para inversión y realizar su presentación.</t>
  </si>
  <si>
    <t xml:space="preserve">Anteproyecto de presupuesto </t>
  </si>
  <si>
    <t xml:space="preserve">Angélica Johanna Becerra Sánchez </t>
  </si>
  <si>
    <t xml:space="preserve">Mediante trabajo articulado con el grupo de gestión financiera, y cada uno de los líderes de proyecto y sus equipos técnicos se consolidaron las necesidades presupuestales de funcionamiento e inversión para la vigencia 2027. El documento consolidado fue enviado al Ministerio de Minas y Energía MME, y se presentó al Consejo Directivo, quienes presentaron sugerencias se acataron y se logró la aprobación del anteproyecto de presupuesto 2027.  Se adjunta anteproyecto y presentación Consejo Directivo. </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</si>
  <si>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ANTEPROYECTO%20DE%20PRESUPUESTO%202027&amp;viewid=24c32186%2Dfdfa%2D4c98%2D9555%2D0d423d0ba81a&amp;sharingv2=true&amp;fromShare=true&amp;at=9&amp;CT=1776193710496&amp;OR=OWA%2DNT%2DMail&amp;CID=2dcdc6f3%2D5c24%2D18fc%2Dab5e%2D9714e3f714e8&amp;FolderCTID=0x012000740409132FFC064AA794BA0FE25A41FD&amp;view=0</t>
  </si>
  <si>
    <t xml:space="preserve">2.  Consolidar el  Marco de Gasto de Mediano Plazo MGMP, para los proyectos de inversión. </t>
  </si>
  <si>
    <t>Documento MGMP</t>
  </si>
  <si>
    <t xml:space="preserve">Se asistió a un primer alistamiento que realizó en DNP, con el fin de tener en cuenta algunos parámetros para los proyectos de inversión en el MGMP, como lo son la regionalización y focalización de los recursos, y se está a la espera de los formatos por parte del DNP y Ministerio de Hacienda y Crédito Público para la elaboración. </t>
  </si>
  <si>
    <t xml:space="preserve">3. Apoyo metodológico en la formulación, actualización y modificación de los proyectos de inversión. Con los ajustes presupuestales PIIP. </t>
  </si>
  <si>
    <t xml:space="preserve">Documentos presentados </t>
  </si>
  <si>
    <t>Angélica Johanna Becerra Sánchez / Freddy Enrique Rojas Martínez</t>
  </si>
  <si>
    <t xml:space="preserve">Se realiza el acompañamiento metodológico para la formulación del proyecto nuevo de fortalecimiento institucional, con reuniones presenciales y vía teams, con el área de Jurídica, Grupo de Talento Humano, Grupo de Gestión de Bienes y Servicios, y con la Subdirección de Contratos y Seguimiento Grupo de Seguimiento a la Prestación. Se logró inicialmente la consolidación de tres arboles de problemas, sin embargo, en atención a las observaciones del Consejo Directivo, se descartaron los temas de Talento Humano, por considerase de funcionamiento. Están en proceso de consolidación para unificar una sola problemática y presentar toda la cadena de valor del proyecto de inversión. Se adjunta soportes mesas de trabajo teams y esquemas de arboles de problemas y objetivos. Adicionalmente, se realizó el acompañamiento metodológico para la ampliación de horizonte del proyecto de fortalecimiento institucional BPIN 2019011000156, para realizar seguimiento a la ejecución de la reserva presupuestal. </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</si>
  <si>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t>
  </si>
  <si>
    <t xml:space="preserve">4. Seguimiento al avance de los proyectos y su ejecución presupuestal, con los acuerdos de gestión. </t>
  </si>
  <si>
    <t xml:space="preserve">Seguimientos realizados </t>
  </si>
  <si>
    <t xml:space="preserve">Se realizaron los seguimientos mensuales a la ejecución presupuestal, para el cierre de la vigencia 2025, enero y febrero de la  vigencia 2026, para los proyectos de TIC, Comuminicaciones y el proyecto misional al igual se han realizado los planes de choque con el MME, en atención a presentar de manera planificada los compromisos a realizar y obligaciones en cumplimiento con los acuerdos de gestión.  E igualmente se han enviado los recordatorios mensuales par el diligenciamiento de la información en la plataforma PIIP, se envían soportes de correo y presentaciónde los acuerdos de gestión consolidado y plan choque al MME para la programación de la ejecución de los recursos con los contratos asociados. </t>
  </si>
  <si>
    <t xml:space="preserve">GESTIÓN DE MEJORAMIENTO </t>
  </si>
  <si>
    <t xml:space="preserve">1. Orientar  la definición de los indicadores de gestión, revisar y hacer seguimiento al cumplimiento de metas. </t>
  </si>
  <si>
    <t xml:space="preserve">Se remite correo a las areas para la actualización de sus indicadores, los lideres de las areas entregaron los formatos firmados </t>
  </si>
  <si>
    <t>2026 INDICADORES DE GESTIÓN Y DESEMPEÑO</t>
  </si>
  <si>
    <t xml:space="preserve">2. Asistencia técnica a los procesos sobre los lineamientos y prácticas  de mejora acorde al Sistema de Gestión Integrado (SGI) </t>
  </si>
  <si>
    <t>Asistencias realizadas</t>
  </si>
  <si>
    <t>Se realizó orientación y acompañamiento en el procesos de el diligenciamiento de las plantillas de infoemación con el inventario de la documentación del IPSE, en reuniones con la profesional Chirley Taborda</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</si>
  <si>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t>
  </si>
  <si>
    <t xml:space="preserve">3. Revisión y acompañamiento técnico a los procesos en  los aspectos principales  de las  acciones de mejora de acuerdo a los lineamientos del Sistema de Gestión Integrado. </t>
  </si>
  <si>
    <t>Se realizó orientación y acompañamiento en el proceso de implementación del Software del Sistema Integrado de Gestión. En reuniones con el proveedor y con el profesional David Nieto</t>
  </si>
  <si>
    <t>OBJETIVO ESTRATÉGICO</t>
  </si>
  <si>
    <t xml:space="preserve">ACTIVIDAD A DESARROLLAR </t>
  </si>
  <si>
    <t>2. Fortalecer el posicionamiento del IPSE como entidad referente en la Transición Energética de las ZNI, mediante estrategias de comunicación integradas y alianzas institucionales que promuevan el acceso equitativo y sostenible a la energía.</t>
  </si>
  <si>
    <t xml:space="preserve">Fortalecimiento de la participación ciudadana e información sobre la gestión de la transición energética justa y las comunidades energéticas a nivel Nacional
</t>
  </si>
  <si>
    <t xml:space="preserve">1. Mejorar el reconocimiento y posicionamiento de la entidad a nivel nacional.
</t>
  </si>
  <si>
    <t>Realizar comunicados de prensa para enviar a medios de comunicación local y regional donde se divulge la labor del IPSE.</t>
  </si>
  <si>
    <t>Comunicados de prensa divulgados y subidos a la web</t>
  </si>
  <si>
    <t xml:space="preserve">GUSTAVO  ALBERTO RODRIGUEZ 
comunicaciones </t>
  </si>
  <si>
    <t xml:space="preserve">Durante este trimestre se realizaron dos comunicados de prensa </t>
  </si>
  <si>
    <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1Realizar%20comunicados%20de%20prensa%20para%20enviar%20a%20medios%20de%20comunicaci%C3%B3n%20local%20y%20regional%20donde%20se%20divulge%20la%20labor%20del%20IPSE%2FComunicados%20de%20prensa&amp;viewid=24c32186%2Dfdfa%2D4c98%2D9555%2D0d423d0ba81a&amp;sharingv2=true&amp;fromShare=true&amp;at=9&amp;CT=1775853643733&amp;OR=OWA%2DNT%2DMail&amp;CID=cbf7c447%2D912b%2D66db%2Dcec3%2D96c5e9e8cacb&amp;FolderCTID=0x012000740409132FFC064AA794BA0FE25A41FD&amp;view=0</t>
  </si>
  <si>
    <t>Actualización permanente de la página web institucional y todos los canales digitales conforme a los cambios de la entidad, garantizando transparencia y acceso oportuno a la información para los usuarios.</t>
  </si>
  <si>
    <t>Relación de links actualizados (excel/informe)</t>
  </si>
  <si>
    <t>Durante este trismestre se realizaron 65 actualizaciones en la página web, garantizando la información clara y oportuna a todos los interesados</t>
  </si>
  <si>
    <t>https://ipsegovco-my.sharepoint.com/:f:/g/personal/planeacion_ipse_gov_co/IgAZLckDc305T4ph_c3x130kAQUyd3mtiwE-aYoVMekD6lg?e=CkgzZc</t>
  </si>
  <si>
    <t>Diseñar un informe físico  de alto nivel  periodico, cartilla, e-book o podcast trimestral que documente el avance de la entidad.</t>
  </si>
  <si>
    <t>producir un informe trimestral con distribución a actores clave.</t>
  </si>
  <si>
    <t>Durante este trimestre se realizo lapropuesta del primer podcast El Latir de la Energía donde se evidenciaran las historias de vida tras la llegada de la energía a territorio, este producto esta por aprobacón por parte de la dirección y se realizará un episodio durante cada una de las entregas que tengamos en el territorio</t>
  </si>
  <si>
    <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3%20Dise%C3%B1ar%20un%20informe%20f%C3%ADsico%20%20de%20alto%20nivel%20%20periodico%2C%20cartilla%2C%20e%2Dbook%20o%20podcast%20trimestral%20que%20documente%20el%20avance%20de%20la%20entidad&amp;viewid=24c32186%2Dfdfa%2D4c98%2D9555%2D0d423d0ba81a&amp;sharingv2=true&amp;fromShare=true&amp;at=9&amp;CT=1775853643733&amp;OR=OWA%2DNT%2DMail&amp;CID=cbf7c447%2D912b%2D66db%2Dcec3%2D96c5e9e8cacb&amp;FolderCTID=0x012000740409132FFC064AA794BA0FE25A41FD&amp;view=0</t>
  </si>
  <si>
    <t>Comunicación digital</t>
  </si>
  <si>
    <t>2. Mejorar indicadores de visibilización e interacción de los canales de comunicación digitales del IPSE.</t>
  </si>
  <si>
    <t xml:space="preserve">Diseñar, producir y publicar contenido editorial en redes sociales  que destaque los avances en territorio </t>
  </si>
  <si>
    <t>Parrilla de contenidos mensual</t>
  </si>
  <si>
    <t xml:space="preserve">Planeación, elaboración y publicación de parrilla de contenido mensual para redes sociales de la entidad </t>
  </si>
  <si>
    <t>https://ipsegovco-my.sharepoint.com/:f:/g/personal/planeacion_ipse_gov_co/IgCHfZVGkO5dToUaRVLvKPLvAWmc1r7MAE9rhE3uhSd8GQE?e=txw1Tr</t>
  </si>
  <si>
    <t>Desarrollar una campaña de comunicación semestral en donde se evidencie el trabajo del IPSE en territorio y el aporte hacia la Transición Energética Justa.</t>
  </si>
  <si>
    <t xml:space="preserve">Campaña de comunicación con concepto gráfico, narrativa y acciones concretas para mostar su avance </t>
  </si>
  <si>
    <t>Desde el incio del año se dio impulso a la campaña "Aliados de territorio" de la Subdirección de Contratos y Seguimiento, con el objetivo de Incentivar la participación de los prestadores del servicio de energía para la AOM (Administración, Operación y Mantenimiento) en las convocatorias públicas que ofrece la entidad. Se hiceron más de 6 publicaciones y se han reposteado como recordatorio para los interesados. Asimismo, seguimos dando cumplimiento a las campañas de MME, ConDignidadCumplimos y Sinergias solicitadas.</t>
  </si>
  <si>
    <t>https://ipsegovco-my.sharepoint.com/:f:/g/personal/planeacion_ipse_gov_co/IgBIqX-iZ6R9T4LDPORk5F3VAZ1-f-W1ndBZxO1yhnMShN8?e=bWgKFc</t>
  </si>
  <si>
    <t>Diseñar e implementar dinámicas participativas en redes sociales (encuestas, preguntas abiertas, retos, lives, historias interactivas y espacios de conversación) que involucren a las comunidades y actores del territorio.</t>
  </si>
  <si>
    <t>Informe trimestral de desempeño del ecosistema digital con indicadores de engagement mensual</t>
  </si>
  <si>
    <t>Elaboración de informe trimestral (enero - marzo) donde se evidencia que en el contenido publicado se incluyeron dinámicas participativas con la comunidad digital del IPSE, así mismo, se incluyeron a los actores territoriales en el desarrollo de contenidos para las redes sociales de la entidad.</t>
  </si>
  <si>
    <t>https://ipsegovco-my.sharepoint.com/:f:/g/personal/planeacion_ipse_gov_co/IgAn3X4VRCOMRpk9qLQl0yMAAWeUDZaq3MEfCnR1Pc20mqc?e=6lpXgW</t>
  </si>
  <si>
    <t xml:space="preserve">Comunicación interna </t>
  </si>
  <si>
    <t>3. Fortalecer la comunicación interna</t>
  </si>
  <si>
    <t>Diseñar, planear y ejecutar campañas de comunicación interna alineadas con la cultura organizacional, bienestar y gestión del cambio.</t>
  </si>
  <si>
    <t>Bitacora de soliictudes de campañas de comunicacíon interna</t>
  </si>
  <si>
    <t>En este tercer trimestre se llevaron a cabo cinco campañas internas, alineadas con la cultura organizacional, el bienestar de los colaboradores y la gestión del cambio. Estas fueron: uso adecuado de la cafetería, uso adecuado de los baños, “Semana Saludable Compensar”, “Prevenir es Servir: lo que debes saber de la Ley Disciplinaria” y “Comité de Equidad de Género”, desarrolladas desde diferentes áreas de la entidad.Este trimestre se realizaron más campañas de las proyectadas, ya que por ser inicio de año y tener personal nuevo, es necesario comunicar, afianzar y recordar temas de importancia tanto para la convivencia como para el desarrollo eficiente de las actividades.
Adicionalmente, se gestionaron todas las solicitudes recibidas a través del correo de comunicaciones y se divulgó la información correspondiente.</t>
  </si>
  <si>
    <t>https://ipsegovco-my.sharepoint.com/:f:/g/personal/planeacion_ipse_gov_co/IgDtPZ0zfseOSZ25vqKJKiTWAQXhQNYtKYY89dDAZIRbn8M?e=xaRFvO</t>
  </si>
  <si>
    <t>Fortalecer la comunidad digital interna a través de la plataforma ENGAGE para mejorar el diálogo, la retroalimentación y la apropiación institucional</t>
  </si>
  <si>
    <t>Parrilla mensual de contenido</t>
  </si>
  <si>
    <t xml:space="preserve">Se optimizaron los medios digitales internos (Intranet, Engage, correo corporativo y pantallas informativas) para mejorar la claridad y periodicidad de los mensajes y mantener informada a toda la organización.  El total de las publicaciones subidas en Engage fueron 47 durante este cuarto trimestre (Enero, Febrero y Marzo) </t>
  </si>
  <si>
    <t>8 Fortalecer la comunidad digital interna a través de la plataforma ENGAGE para mejorar el diálogo, la retroalimentación y la apropiación institucional</t>
  </si>
  <si>
    <t>Diseñar y liderar un espacio mensual de comunicación interna entre el  director y los colaboradores a fin de tener un diálogo más cercano y conocimiento de la estratégia de la entidad.</t>
  </si>
  <si>
    <t>Bitacora de asistencia de los colaboradores, conclusiones de los encuentros y mejoras</t>
  </si>
  <si>
    <t>Para este trimeste realizamos un encuentro entre el Director y un grupo de colaboradores para compartir ideas, experiencias y reflexiones en un ambiente cercano y auténtico, fortaleciendo la confianza, la empatía y el sentido de comunidad. Adicinal, fortalecer el mejoramiento continuo de los colaboradores. Solo realizamos 1 porque por temas logisticos del Director</t>
  </si>
  <si>
    <t>9 Diseñar y liderar un espacio mensual de comunicación interna entre el director y los colaboradores a fin de tener un diálogo más cercano y conocimiento de la estratégia de la entidad</t>
  </si>
  <si>
    <t xml:space="preserve">Desarrollar dos boletines mensuales internos con temas de interés para el equipo IPSE, promoviendo la comunicación interna, mediante el conocimiento general de las actividades desarrolladas por parte del eqipo IPSE en todos los territorios </t>
  </si>
  <si>
    <t>Envío de boletín quincenal  reportado en el trimestre</t>
  </si>
  <si>
    <t>Durante el Trimestre se desarrollaron tres emisiones del Noti Energy y una del NotiExpress. con temas de interés para el equipo IPSE, con el propósito de fortalecer la comunicación interna y promover el conocimiento general de las actividades desarrolladas por el equipo en todos los territorios.</t>
  </si>
  <si>
    <t>10 Desarrollar dos boletines mensuales internos con temas de interés para el equipo IPSE, promoviendo la comunicación interna, mediante el conocimiento general de las actividades desarrolladas</t>
  </si>
  <si>
    <t>4.Promover la presencia del IPSE en espacios sectoriales y académicos</t>
  </si>
  <si>
    <t>Diseñar y ejecutar un espacio propio de intercambio de conocimiento en el sector energético liderado por el IPSE.</t>
  </si>
  <si>
    <t>Bitacora con las memorias de los espacios diseñdos (seminarios, webinars, diálogos técnicos o stand).</t>
  </si>
  <si>
    <t xml:space="preserve">Esta actividad no se cumple en este trimestre, sin embrago, desde ele equipo de relacionamiento estratégico hemos trabajado de la mano de universidades del valle del cauca y empresas del sector para tener el primer encuentro de transferencia del conocimiento en el segundo trimestre </t>
  </si>
  <si>
    <t>Generar una columna de opinión mensual con contenido coyuntural, sobre la transición energetica a nivel nacional, los avances y apuestas de la entidad</t>
  </si>
  <si>
    <t xml:space="preserve">Bitacora con la columna publicada en la web y enviada a medios de comunicación </t>
  </si>
  <si>
    <t>Este trabajo articulado responde directamente a metas clave del Gobierno Nacional para la transición energética justa</t>
  </si>
  <si>
    <t>12 Generar una columna de opinión mensual con contenido coyuntural, sobre la transición energetica a nivel nacional, los avances y apuestas de la entidad</t>
  </si>
  <si>
    <t>5. Fortalecer la participación ciudadana</t>
  </si>
  <si>
    <t>Acompañamiento a las jornadas de participación ciudadana para facilitar la comunicación entre el IPSE y las comunidades</t>
  </si>
  <si>
    <t>Bitacora con cubrimiento al equipo social o de comunidades energéticas en las regiones</t>
  </si>
  <si>
    <t>Se realizó la gestión integral para garantizar el desarrollo de la actividad de entrega de las canchas solares en el barrio Las Malvinas, en Barranquilla, mediante la articulación con entidades institucionales, líderes comunitarios y actores locales. Esta gestión incluyó la coordinación logística, convocatoria de la comunidad, organización de la agenda protocolaria con la participación del Ministro y el Director del IPSE, así como la planeación de actividades orientadas a promover la participación ciudadana y la apropiación del espacio por parte de los beneficiarios.</t>
  </si>
  <si>
    <t>13 Acompañamiento a las jornadas de participación ciudadana para facilitar la comunicación entre el IPSE y las comunidades</t>
  </si>
  <si>
    <t>6. Promover la estrategias de innovación y  transferencia del conocimiento</t>
  </si>
  <si>
    <t>Realizar una estratégia de comunicación para fortalecer el liderazgo y la comunicación de las comunidades energétcias</t>
  </si>
  <si>
    <t>Diseño de la estratégia y sus acciones de cumplimiento</t>
  </si>
  <si>
    <t xml:space="preserve">Esta actividad no se cumole este trimestre, sin embargo hemos estado trabajando en la campaña de aliados del territorio y con dignidad cumplimos para visibilizar los avances de la ejecución de los proyectos en las ZNI </t>
  </si>
  <si>
    <t>Grupo de Control Interno</t>
  </si>
  <si>
    <t>Interna</t>
  </si>
  <si>
    <t>1. Plan Anual de Auditorías Internas - PAAI</t>
  </si>
  <si>
    <t>1.1. Formulación y aprobación</t>
  </si>
  <si>
    <t>(1) Documento PAAI y (1) Acta de Aprobación en Comité</t>
  </si>
  <si>
    <t>Asesor de Control Interno</t>
  </si>
  <si>
    <t>$290.000.000</t>
  </si>
  <si>
    <t>ACTA DE COMITÉ INSTITUCIONAL DE COORDINACIÓN DE CONTROL INTERNO IPSE-20241200001276</t>
  </si>
  <si>
    <t>CONTROL INTERNO PLAN DE ACCIÓN 2026</t>
  </si>
  <si>
    <t>1.2. Seguimientos</t>
  </si>
  <si>
    <t>(4) Formatos de Seguimiento</t>
  </si>
  <si>
    <t>SE REALIZARON 42 DE 167 ACTIVIDADES PROGRAMADAS PARA DAR EL CUMPLIMIENTO EN EL PRIMER TRIMESTRE DEL 25%</t>
  </si>
  <si>
    <t>Oficina Jurídica</t>
  </si>
  <si>
    <t>OBJETIVO ESTRATEGICO 3
Promover la transformación institucional para optimizar la eficiencia operativa y administrativa</t>
  </si>
  <si>
    <t>FORTALECIMIENTO DE LINEAMIENTOS TÉCNICOS EN ASUNTOS JURÍDICOS APLICADOS A LA MISIONALIDAD DEL IPSE</t>
  </si>
  <si>
    <t>Estructurar documentos con la descripción de procesos, métodos y herramientas</t>
  </si>
  <si>
    <t>1. Viabilización y evaluación de proyectos energéticos en las Zonas No Interconectadas
2.  Metodología de priorización de proyectos energéticos estructurados para implementación
3.  Lineamientos para la gestión de los activos eléctricos ya implementados</t>
  </si>
  <si>
    <t>Germán Balaguera Cuéllar</t>
  </si>
  <si>
    <t>No se tiene programado avance para el primer trimestre</t>
  </si>
  <si>
    <t>CUMPLIMIENTO DE LA REPRESENTACIÓN JUDICIAL DEL IPSE</t>
  </si>
  <si>
    <t xml:space="preserve">Control de términos en actuaciones judiciales </t>
  </si>
  <si>
    <t>Informe de cumplimiento de las diferentes actuaciones judiciales en la oportunidad establecida en la Ley</t>
  </si>
  <si>
    <t>CUMPLIMIENTO DE LA POLÍTICA DE PREVENCIÓN DEL DAÑO ANTIJURÍDICO</t>
  </si>
  <si>
    <t>Realizar  sensibilizaciones  para el  cumpliento de la Política de Prevención del Daño Antijurídico</t>
  </si>
  <si>
    <t xml:space="preserve">Memorias de socialización y  listado de asistencia </t>
  </si>
  <si>
    <t>En el marco de la Política de Prevención del Daño Antijurídico se realizó la capacitación "Derecho de Petición – Ley 1755 de 2015", que contó con la participació de 73 colaboradores de la Entidad</t>
  </si>
  <si>
    <t>Jurídica Evidencias</t>
  </si>
  <si>
    <t>GRUPO DE TECNOLOGÍA DE SEGURIDAD E INFORMACIÓN (TSI)</t>
  </si>
  <si>
    <t>3. Promover la transformación institucional para optimizar la eficiencia operativa y administrativa</t>
  </si>
  <si>
    <t xml:space="preserve">INNOVACIÓN Y APROPIACIÓN DE LAS TECNOLOGÍAS DE LA INFORMACIÓN Y LAS COMUNICACIONES DEL IPSE HACIA UNA SOCIEDAD MOVIDA POR EL SOL, EL VIENTO Y EL AGUA 
</t>
  </si>
  <si>
    <t>Gestionar proyectos TI</t>
  </si>
  <si>
    <t>Seguimiento y control al PETI</t>
  </si>
  <si>
    <t>Matriz de Seguimiento de Ejecución Contractual (Actualización)</t>
  </si>
  <si>
    <t>Heider Suarez</t>
  </si>
  <si>
    <t>Programada para el tercer trimestre</t>
  </si>
  <si>
    <t>Gestionar estratégicamente las necesidades de innovación en tecnología, seguridad y operatividad que requiera la entidad, con el fin de apoyar el cumplimiento de los objetivos institucionales en el marco de la estrategia de Gobierno Digital, a través del Plan Estratégico de Tecnologías de la Información (PETI).
OBJETIVO ESTRATEGICO 3
  Promover la transformación institucional para optimizar la eficiencia operativa y 
administrativa</t>
  </si>
  <si>
    <t>PROCESO INTERNO</t>
  </si>
  <si>
    <t>Gestionar el mantenimiento de equipos y servicios tecnológicos</t>
  </si>
  <si>
    <t>Plan de mantenimiento preventivo de equipos de cómputo</t>
  </si>
  <si>
    <t>Reporte de ejecución y actualización de hoja de vida  de mantenimiento</t>
  </si>
  <si>
    <t>Diana Paola Montenegro</t>
  </si>
  <si>
    <t>Programada para el segundo trimestre</t>
  </si>
  <si>
    <t>Gestionar la disponibilidad de servicios tecnológicos</t>
  </si>
  <si>
    <t>Seguimiento y monitoreo a los servcios tecnológicos (Internet, ControlDoc, Nube, SIGIPSE, Página web, etc.)</t>
  </si>
  <si>
    <t>Matriz de disponibilidad</t>
  </si>
  <si>
    <t>Ricardo Mendez</t>
  </si>
  <si>
    <t>Durante el primer trimestre, a través del monitoreo continuo de diversos instrumentos de gestión, se realizó la gestión de la disponibilidad de los servicios tecnológicos, manteniendo los niveles de disponibilidad por encima de la meta establecida del 95 %. Esto permitió asegurar la continuidad operativa, minimizar riesgos asociados a la indisponibilidad de servicios y garantizar el cumplimiento de los objetivos institucionales, en alineación con las necesidades misionales de la entidad</t>
  </si>
  <si>
    <t>3. Gestionar la disponibilidad de servicios tecnológicos</t>
  </si>
  <si>
    <t>Gestionar software, servicios y aplicativos tecnológicos(Plan de acción, SIGIPSE, SIGEAPP ,APIPSE)</t>
  </si>
  <si>
    <t xml:space="preserve">Seguimiento y control al cronograma de trabajo acorde a obligaciones contractuales </t>
  </si>
  <si>
    <t>Matriz de seguimiento y cumplimiento de actividades</t>
  </si>
  <si>
    <t>Heider Suarez/ Ricardo Mendez</t>
  </si>
  <si>
    <t>La meta establecida de la actividad  para el primer trimestre de 2026 se alcanzó satisfactoriamente mediante la ejecución operativa y administrativa de los siguientes frentes contractuales:
• Soporte y Disponibilidad: Se garantizó la operatividad de los aplicativos SIGIPSE, SIGEAPP y APIPSE, asegurando que los flujos de información institucional y de gestión de proyectos se mantuvieran activos sin interrupciones críticas.
• Gestión del Plan de Acción: Se dio cumplimiento a los hitos programados en el Plan de Acción institucional, alineando la gestión tecnológica para el funcionamiento de la entidad</t>
  </si>
  <si>
    <t>4. Gestionar software, servicios y aplicativos tecnológicos(Plan de acción, SIGIPSE, SIGEAPP ,APIPSE)</t>
  </si>
  <si>
    <t>Gestionar la infraestructura tecnológica (Azure, onprimise y oracle)</t>
  </si>
  <si>
    <t xml:space="preserve">"La actividad registra un cumplimiento del 100%, logrando la estabilidad de los servicios críticos y la administración efectiva de los recursos de cómputo, almacenamiento y bases de datos.
El cumplimiento se desglosa en tres pilares fundamentales, cada uno respaldado por los procesos contractuales vigentes:
•	Infraestructura en la Nube (Azure):
o	Administración de suscripciones y recursos escalables.
o	Garantía de disponibilidad para los servicios publicados en la nube pública, cumpliendo con los acuerdos de nivel de servicio (SLA) de la plataforma.
•	Infraestructura Local (On-premise):
o	Monitoreo de servidores físicos y virtuales en el Data Center local.
o	Gestión de almacenamiento y conectividad para asegurar el acceso de los usuarios internos a las herramientas de red.
•	Bases de Datos (Oracle):
o	Aseguramiento de la integridad y disponibilidad de las bases de datos que soportan los aplicativos misionales.
o	Ejecución de planes de backup y optimización de consultas para el rendimiento del sistema.
La gestión se ha realizado a cabalidad mediante la ejecución y supervisión de los contratos de soporte y licenciamiento, los cuales han permitido:
1.	Contar con soporte técnico especializado ante incidentes de infraestructura.
2.	Renovación y mantenimiento de las licencias necesarias para la operación de Oracle y Azure.
3.	Provisión de partes o servicios preventivos para el hardware on-premise.
"
</t>
  </si>
  <si>
    <t>5. Gestionar la infraestructura tecnológica (Azure, onprimise y oracle)</t>
  </si>
  <si>
    <t xml:space="preserve">Gestionar la seguridad de la información </t>
  </si>
  <si>
    <t>Seguimiento y control del cronograma Plan de Seguridad y Privacidad de la Información (Incluye riesgos)</t>
  </si>
  <si>
    <t>Anexo detallado del cronograma</t>
  </si>
  <si>
    <t xml:space="preserve">Durante este primer trimestre, la gestión se ha centrado en establecer la línea base conforme al Modelo de Seguridad y Privacidad de la Información (MSPI):
•	Fase de Diagnóstico: Se ha priorizado el uso del instrumento de evaluación para identificar controles faltantes y establecer el nivel de madurez institucional en seguridad digital.
•	Comprensión del Contexto: Se realizó el análisis de factores internos y externos (estratégicos, normativos y tecnológicos) que influyen en la seguridad de la información del IPSE.
•	Liderazgo y Compromiso: Se ha gestionado la participación de la Alta Dirección para asegurar la provisión de recursos y la emisión de directrices necesarias para la mejora continua del SGSI.
En cumplimiento con el numeral 7.3 de Planificación, se han adelantado las siguientes acciones técnicas:
•	Inventario de Activos: Revisión y actualización de la matriz de activos de información e infraestructura crítica, clasificándolos por su nivel de impacto y sensibilidad.
•	Metodología de Riesgos: Aplicación de criterios para evaluar la probabilidad e impacto de amenazas, permitiendo visualizar los riesgos residuales tras la aplicación de controles iniciales.
•	Estrategias de Tratamiento: Definición de acciones específicas (Reducir, Transferir, Evitar o Aceptar) enfocadas principalmente en los riesgos catalogados como Altos o Críticos.
Para este trimestre, el Plan de Tratamiento de Riesgos ha definido los siguientes frentes de acción técnica:
Seguridad Técnica y Operacional
•	Gestión de Vulnerabilidades: Implementación de escaneos periódicos y planes de remediación para asegurar la infraestructura tecnológica.
•	Control de Identidades (IAM/PAM): Fortalecimiento de la gestión de accesos y administración de privilegios para usuarios críticos y contratistas.
•	Monitoreo y Vigilancia: Operación de capacidades de detección mediante SOC/SIEM para el análisis de incidentes en tiempo real.
Continuidad y Respaldo
•	Gestión de Backups: Ejecución y pruebas de restauración (Restore Testing) para garantizar la recuperación de datos ante desastres.
•	Disponibilidad: Monitoreo constante de la infraestructura para asegurar la 
Al cierre de marzo de 2026, el IPSE ha logrado consolidar la fase de planificación del PTR, alineando la estrategia de seguridad con la Política de Gobierno Digital y la norma ISO 27001:2022. La entidad cuenta ahora con una hoja de ruta clara para la implementación de controles técnicos que se ejecutarán durante el resto de la vigencia.
</t>
  </si>
  <si>
    <t>6. Gestionar la seguridad de la información</t>
  </si>
  <si>
    <t>Apropiar  recursos tecnológicos</t>
  </si>
  <si>
    <t>Sensibilización mediante piezas comunicativas para el
uso y apropiación de recursos tecnológicos (SIGIPSE, SIGEAPP, APIPSE Moodle</t>
  </si>
  <si>
    <t>Cumplimiento del cronograma (Matriz)</t>
  </si>
  <si>
    <t>Con el propósito de fortalecer las capacidades del IPSE, se han integrado las herramientas de formación del Estado, facilitando el acceso a programas de capacitación en informática dirigidos al desarrollo profesional del personal.</t>
  </si>
  <si>
    <t>7. Apropiar recursos tecnológicos</t>
  </si>
  <si>
    <t>Gestionar Políticas de MIPG</t>
  </si>
  <si>
    <t>Implementación de las políticas de MIPG aplicadas al TSI</t>
  </si>
  <si>
    <t>Documento de autodiagnóstico del MIPG (entregado primer trimestre)
Plan de acción (inicial y seguimiento)</t>
  </si>
  <si>
    <t>Durante el I Trimestre 2026, se realizó el diagnóstico de la Política de Gobierno Digital, junto con su respectivo plan de acción. No obstante, se encuentra pendiente la Medición del Desempeño Institucional (MDI), la cual se obtiene a través del reporte anual de información en el Formulario Único de Reporte y Avance de Gestión (FURAG). Así mismo, el Índice de Gobierno Digital del Ministerio TIC constituye el principal instrumento para medir el nivel de desempeño de las entidades públicas en materia de Gobierno Digital, permitiendo identificar oportunidades de mejora.</t>
  </si>
  <si>
    <t>8. Gestionar Políticas de MIPG</t>
  </si>
  <si>
    <t>Hoja de Ruta sectorial TSI 2026</t>
  </si>
  <si>
    <t>Gestionar el cumplimiento de requerimientos del sector minero energético</t>
  </si>
  <si>
    <t>Hoja de ruta actualizada</t>
  </si>
  <si>
    <t>Seguimiento y control contractual</t>
  </si>
  <si>
    <t>Gestionar software Kactus, ADA, ControlDoc y SGI) con seguimiento y control</t>
  </si>
  <si>
    <t>Matriz Consolidada orden de pago</t>
  </si>
  <si>
    <t>Heider Suarez/ Ricardo Mendez/ Diana Paola Monteegro</t>
  </si>
  <si>
    <t>Se cumplió con el pago de los compromisos adquiridos para el funcionamiento del IPSE, cubriendo los servicios de comunicaciones y el licenciamiento de las aplicaciones institucionales contratadas</t>
  </si>
  <si>
    <t>10 Seguimiento y control contractual</t>
  </si>
  <si>
    <t>UCID</t>
  </si>
  <si>
    <t>INTERNA</t>
  </si>
  <si>
    <t>N.A</t>
  </si>
  <si>
    <t>Control de terminos en procesos de asuntos disciplinarios</t>
  </si>
  <si>
    <t>Actualizar la base de datos  de los proesos disciplinarios</t>
  </si>
  <si>
    <t>Adelantar la fase de  instrucción de los procesos disciplinarios  en la oportunidad establecida en la Ley</t>
  </si>
  <si>
    <t xml:space="preserve">Informe  que evidencia  el cumplimiento de la oportunidad  de las actuaciones en la fase de instrucción </t>
  </si>
  <si>
    <t>PROFESIONALES DE UCID
Diana Carolina Rodriguez Leyton Laura Angelica Bejarano</t>
  </si>
  <si>
    <t>Prevención en asuntos disciplinarios</t>
  </si>
  <si>
    <t>Sensibilización y  en temas disciplinarios mediante charlas, piezas comunicativas.</t>
  </si>
  <si>
    <t>Lista de asistencia , invitaciones y piezas comunicativas</t>
  </si>
  <si>
    <t xml:space="preserve">Se elaboró y publicó una campaña identificada con el nombre "Prevenir es Servir: Lo que debes saber de la Ley Disciplinaria".
La campaña incluyó seis (6) piezas gráficas que fueron difundidas durante 3 semanas en marzo 2026 (2 cada semana) y estuvo direccionada a sensibilizar y capacitar a toda la Entidad sobre la prevención de conductas disciplinables.
</t>
  </si>
  <si>
    <t>Evidencias 1er Trimestre 2026</t>
  </si>
  <si>
    <t>TALENTO HUMANO</t>
  </si>
  <si>
    <t>OBJETIVO ESTRATEGICO 4
 Fortalecer la gestión integral de talento y desarrollo del personal en la entidad.</t>
  </si>
  <si>
    <t>Bienestar</t>
  </si>
  <si>
    <t>Elaborar el plan de Bienestar 2026</t>
  </si>
  <si>
    <t>Públicación del plan de bienestar en la página Web.</t>
  </si>
  <si>
    <t>Área de Talento Humano- Coordinación</t>
  </si>
  <si>
    <t>Se elaboró el Plan de Bienestar 2026 conforme a los lineamientos institucionales y necesidades identificadas. Se realizarón los ajustes solicitados y se presentó ante el Comite de Gestión y Desempeño quien verifico y aprobo la propuesta. Así mismo, se realizó su publicación en la página web institucional, garantizando su acceso y difusión. Se da cumplimiento a los ítems establecidos.</t>
  </si>
  <si>
    <t>PLAN DE BIENESTAR E INCENTIVOS 2026; https://ipse.gov.co/mapa-del-sitio/transparencia-ipse/planeacion/planes-de-talento-humano/</t>
  </si>
  <si>
    <t>Hacer seguimiento a la ejecución del  plan de bienestar mediante los informes trimestrales</t>
  </si>
  <si>
    <t>Actividades Ejecutadas /Actividades programadas</t>
  </si>
  <si>
    <t xml:space="preserve">Área de Talento Humano- Coordinación </t>
  </si>
  <si>
    <t>$ 259´920.500</t>
  </si>
  <si>
    <t xml:space="preserve">Durante el primer trimestre se tenían programadas seis (6) actividades del Plan de Bienestar, e incentivos las cuales fueron ejecutadas en su totalidad: Membresía Smart Fit – acondicionamiento físico en gimnasio.
Taller de planeación estratégica dirigido a directivos, jefes y coordinadores sobre liderazgo y comunicación.
Celebración de cumpleaños mediante la entrega de bonos y detalle.
Entrega detalle día del hombre - Entrega obsequio día del hombre .
Entrega detalle día de la mujer - Entrega día de la mujer.
</t>
  </si>
  <si>
    <t xml:space="preserve">EVIDENCIAS
</t>
  </si>
  <si>
    <t>Capacitación</t>
  </si>
  <si>
    <t xml:space="preserve">Elaborar plan institucional de capacitación para la vigencia 2026. </t>
  </si>
  <si>
    <t>Publicar el plan institucional de capacitación 2026 en la página Web</t>
  </si>
  <si>
    <t xml:space="preserve">Área de Talento Humano- Profesional Especializada Viviana Marcela Fajardo Suarez </t>
  </si>
  <si>
    <t>Se realizó la presentación del cierre del PIC 2025 y propuesta PIC 2026 a la Comisón de personal para verificación y respectivas observaciones. Una ves se realizarón los ajustes solicitados se realizó la presentación ante el Comite de Gestión y Desempeño quien verifico y aprobo la propuesta. 
Finalmente, se realizó la resolución "Por la cual el Instituto de Planificación y Promoción de Soluciones Energéticas para las  Zonas no Interconectadas - IPSE, adopta el Plan de Capacitación para la vigencia 2026”</t>
  </si>
  <si>
    <t>https://ipsegovco-my.sharepoint.com/:b:/r/personal/planeacion_ipse_gov_co/Documents/PLANEACI%C3%93N%20INSTITUCIONAL%202026/2026%20PLANES%20DE%20ACCI%C3%93N%20AREAS/TALENTO%20HUMANO%20PLAN%20DE%20ACCI%C3%93N%202026/CAPACITACION/Resolucion%20PIC%202026.pdf?csf=1&amp;web=1&amp;e=LQzYoA</t>
  </si>
  <si>
    <t>Realizar seguimiento a la ejecución del  plan institucional de capacitación mediante los informes trimestrales</t>
  </si>
  <si>
    <t>Capacitaciones Ejecutadas /Capacitaciones programadas</t>
  </si>
  <si>
    <t>$105339000</t>
  </si>
  <si>
    <t xml:space="preserve">La resolución fue firmada el 12 de marzo de 2026, por lo que a la fecha no se ha podido ejecutar ninguna capacitación.  Igualmente se han enviado solicitudes a la Secretaria General para respectiva autorización. </t>
  </si>
  <si>
    <t xml:space="preserve">Evaluación de desempeño y acuerdos de gestión </t>
  </si>
  <si>
    <t>Hacer seguimiento y acompañamiento a la evaluación de desempeño de los funcionarios de carrera administrativa, provisionalidad y libre nombramiento y remoción</t>
  </si>
  <si>
    <t>Total de funcionarios Evaluados/ total de funcionarios vinculados</t>
  </si>
  <si>
    <t xml:space="preserve">Provisionales: En el mes de enero se realizó la evaluacion del primer semestre 2025-2026 y concertación de compromisos de los provisionales que ingresaron durante este tiempo. 
Carera Administrativa: Se llevo a cabo la evaluacion del segundo semestre, evaluación final y concertación de compromisos para el periodo 2026 - 2027 </t>
  </si>
  <si>
    <t>https://ipsegovco-my.sharepoint.com/:f:/g/personal/planeacion_ipse_gov_co/IgBF0nfMwH6DRqizXXlkP537AW0-Sio0VEQjKzHyVxhjxrg?e=WlCCo8</t>
  </si>
  <si>
    <t xml:space="preserve">Realizar seguimiento y acompañamiento a los acuerdos de gestión los gerentes públicos mediante informes </t>
  </si>
  <si>
    <t xml:space="preserve">Se realizó la concertacion de compromisos de los acuerdos gerenciales de los 2 gerentes públicos los cuales se en cuentran publicados en la intranet </t>
  </si>
  <si>
    <t>https://ipse.gov.co/acuerdos-de-gestion/</t>
  </si>
  <si>
    <t>SGSST</t>
  </si>
  <si>
    <t>Elaborar el Plan de Seguridad y Salud en el Trabajo, para la vigencia 2026, dando cumplimiento a la normatividad legal vigente</t>
  </si>
  <si>
    <t>Publicar el plan de trabajo de seguridad y salud en el trabajo 2026 en la página Web</t>
  </si>
  <si>
    <t>Area de Talento Humano- Profesional Especializada</t>
  </si>
  <si>
    <t>Se realiza la elaboración del Plan SGSST teniendo como referencia autoevaluación según Resol. 0312 de 2019, informes de auditoría, matriz de riesgos, inspecciones; posteriormente, el documento es presentado al Comité Directivo el cual fue aprobado en el mes de enero</t>
  </si>
  <si>
    <t>PLAN DE SEGURIDAD Y SALUD EN EL TRABAJO 2026 IPSE
https://ipse.gov.co/mapa-del-sitio/transparencia-ipse/planeacion/planes-de-talento-humano/</t>
  </si>
  <si>
    <t>Realizar seguimiento a la ejecución del  plan anual de Trabajo del Sistema de Gestiòn en Seguridad y Salud en el Trabajo.</t>
  </si>
  <si>
    <t>Se adjunta cronograma de trabajo de SST con el seguimiento a las actividades programadas para el primer trimestre de 2026</t>
  </si>
  <si>
    <t>CRONOGRAMA DE EJECUCIÓN PLAN DE SEGURIDAD Y SALUD EN EL TRABAJO 2026</t>
  </si>
  <si>
    <t>Efectuar la verificación de los componentes de Seguridad y Salud en el Trabajo de los contratistas (persona natural o jurídica) de conformidad con los estudios previos</t>
  </si>
  <si>
    <t>Contratistas verificados / total de contratistas
(Matriz de seguimiento)</t>
  </si>
  <si>
    <t>Se adjunta matriz de seguimiento de las obligaciones de SST de los contratistas naturales y jurídicos correspondientes a las diferentes subdirecciones</t>
  </si>
  <si>
    <t>MATRIZ DE SEGUIMIENTO CONTRATOS</t>
  </si>
  <si>
    <t>Realizar la Auditoría Interna del SGSST</t>
  </si>
  <si>
    <t>Informe Final de la auditoría</t>
  </si>
  <si>
    <t>Diseño plan de intervención para factores psicosociales intra-laborales y extra-laborales resultado de la batería de riesgo psicosocial del año 2025.</t>
  </si>
  <si>
    <t>Plan de intervención riesgo psicosocial.</t>
  </si>
  <si>
    <t>Se establece el plan de intervención de riesgo psicosocial de acuerdo a los resultados de batería de riesgo psicosocial aplicada en el año 2025</t>
  </si>
  <si>
    <t>CRONOGRAMA DE TRABAJO SVE PSICOSOCIAL</t>
  </si>
  <si>
    <t>Implementación plan de intervención para factores psicosociales intra-laborales y extra-laborales del año 2026.</t>
  </si>
  <si>
    <t>Se realiza el cargue de soportes correspondientes a las actividades programadas para el primer trimestre del plan de intervención de riesgo psicosocial</t>
  </si>
  <si>
    <t>ACTIVIDADES INTERVENCIÓN PSICOSOCIAL</t>
  </si>
  <si>
    <t>TALENTO HUMANO 2026</t>
  </si>
  <si>
    <t xml:space="preserve">Interna </t>
  </si>
  <si>
    <t>4. Fortalecer la gestión integral del talento y desarrollo del personal en la entidad</t>
  </si>
  <si>
    <t>Plan de Bienestar 2026</t>
  </si>
  <si>
    <t>Olga Trheebilcock</t>
  </si>
  <si>
    <t>Informes de seguimiento</t>
  </si>
  <si>
    <t xml:space="preserve">Elaborar plan institucional de capacitación para la vigencia 2025. </t>
  </si>
  <si>
    <t>Plan Insitucional de capacitacoón</t>
  </si>
  <si>
    <t>Viviana Marcela Fajardo</t>
  </si>
  <si>
    <t>Evaluación y Desempeño</t>
  </si>
  <si>
    <t>Informe</t>
  </si>
  <si>
    <t>SG-SST</t>
  </si>
  <si>
    <t>Plan Seguridad y Salud en el Trabajo, para la vigencia 2026</t>
  </si>
  <si>
    <t>Profesional Especializado 14</t>
  </si>
  <si>
    <t>Informe de Auditoria</t>
  </si>
  <si>
    <t>Plan de intervención para factores psicosociales intra-laborales y extra-laborales resultado de la batería de riesgo psicosocial</t>
  </si>
  <si>
    <t>FINANCIERA</t>
  </si>
  <si>
    <r>
      <rPr>
        <b/>
        <sz val="8"/>
        <color theme="2" tint="-0.499984740745262"/>
        <rFont val="Aptos Narrow"/>
        <family val="2"/>
        <scheme val="minor"/>
      </rPr>
      <t>OBJETIVO ESTRATEGICO 3</t>
    </r>
    <r>
      <rPr>
        <sz val="8"/>
        <color theme="1"/>
        <rFont val="Aptos Narrow"/>
        <family val="2"/>
        <scheme val="minor"/>
      </rPr>
      <t xml:space="preserve">
  Promover la transformación institucional para optimizar la eficiencia operativa y 
administrativa</t>
    </r>
  </si>
  <si>
    <t>NO</t>
  </si>
  <si>
    <t>Realizar  seguimiento a las actividades presupuestales (anteproyecto, desagregación del presupuesto, ejecución presupuestal) de acuerdo con la normativa vigente.</t>
  </si>
  <si>
    <t>Radicación del Anteproyecto de presupuesto de la siguiente vigencia ante la DGPN</t>
  </si>
  <si>
    <t>Documento de anteproyecto- Radicación SITPRES- Correo electrónico</t>
  </si>
  <si>
    <t xml:space="preserve">Unidad </t>
  </si>
  <si>
    <t>Profesional Especializado con funciones  de presupuesto- Coordinador Grupo Financiero</t>
  </si>
  <si>
    <t>Remitir las proyecciones  MGMP relacionadas con gastos de funcionamiento de acuerdo a la circular emitida por la DGPN a la Oficina de Planeación Institucional IPSE</t>
  </si>
  <si>
    <t>Archivos excel y correo electrónico</t>
  </si>
  <si>
    <t>Profesional Especializado con funciones  de presupuesto- Coordinador Grupo Recursos Financiero</t>
  </si>
  <si>
    <t>Desagregación presupuestal para cada una de las dependencias de afectación del gasto de la entidad</t>
  </si>
  <si>
    <t>Resolución de desagregación</t>
  </si>
  <si>
    <t>Profesional Especializado con funciones  de presupuesto</t>
  </si>
  <si>
    <t>Resolución de desagregación 202613100000015 del 2 enero 2026</t>
  </si>
  <si>
    <t>https://ipse.gov.co/mapa-del-sitio/transparencia-ipse/presupuestos/presupuesto-general-asignado/</t>
  </si>
  <si>
    <t>Publicación de la ejecución presupuestal</t>
  </si>
  <si>
    <t>Reportes SIIF Nación - link de transparencia IPSE</t>
  </si>
  <si>
    <t>Reporte SIIF NACIÓN de ejecución presupusetal de los meses enero, febrero 2026. El reporte del mes de marzo 2026 se realiza durante el mes de abril 2026 una vez termine el cierre del mes marzo 2026</t>
  </si>
  <si>
    <t>https://ipse.gov.co/mapa-del-sitio/transparencia-ipse/presupuestos/ejecucion-presupuestal-historica-anual/ejecucion-presupuestal/</t>
  </si>
  <si>
    <t>Elaboración y presentación de los estados financieros e informes financieros y contables</t>
  </si>
  <si>
    <t>Elaborar y publicar los informes financieros y contables (estado de situación financiera, estado de resultado y estado de cambios en el patrimonio)</t>
  </si>
  <si>
    <t>Informes Financieros Contables - link publicación transparencia IPSE</t>
  </si>
  <si>
    <t>Coordinador Grupo de Recursos Financieros</t>
  </si>
  <si>
    <t>Se solicita modificar los entregables de los trimestres inicialmente pactado, toda vez que de acuerdo a la programación de cierres contables de la Contaduría General de la Nación, se hace necesario ajustar los entregables.
Por otro lado se reitera la solicitud referente a los entregables proyectados en el Plan de Acción 2026 en la siguiente actividad se solicita ajustar la cantidad de entregables de cada trimestre, toda vez que de acuerdo a la programación de fechas de cierres establecidos por la Contaduría General de la Nación, no alcanzan a cubrir los trimestres proyectados:
ACTIVIDAD: Elaborar y publicar los informes financieros y contables (estado de situación financiera, estado de resultado y estado de cambios en el patrimonio) - 
SOPORTES: Informes Financieros Contables - link publicación transparencia IPSE
ENTREGABLES:                      I Trimestre: 2 -       II Trimestre:3  -         III Trimestre:3 -          IV Trimestre:2 - TOTAL 10
Modificar Entregables así: I Trimestre: 0 -        II Trimestre:4  -        III Trimestre:3 -           IV Trimestre:3    TOTAL 10</t>
  </si>
  <si>
    <t>Elaborar y publicar los estados financieros al 31 diciembre de la vigencia anterior (estado de situación financiera, estado de resultado, estado de cambio en el patrimonio, notas a los estados financieros)</t>
  </si>
  <si>
    <t>Estados Financieros -  Link publicación transparencia IPSE</t>
  </si>
  <si>
    <t>Estados Financireos al 31 Diciembre 2025: Estado de Situación Financera, Estado de Resultados, Estado de Cambios en el Patrimonio, Certificación a los Estados Financieros y Notas a los Estados Financieros</t>
  </si>
  <si>
    <t>https://ipse.gov.co/mapa-del-sitio/transparencia-ipse/presupuestos/estados-financieros/</t>
  </si>
  <si>
    <t>OBJETIVO ESTRATEGICO 3</t>
  </si>
  <si>
    <t>GESTIÓN ADMINISTRATIVA E INFRAESTRUCTURA</t>
  </si>
  <si>
    <t>Realizar mantenimientos y adecuaciones a las sedes del IPSE</t>
  </si>
  <si>
    <t>informes de mantenimientos</t>
  </si>
  <si>
    <t>Coordinadora GAByS - Sonia Tovar</t>
  </si>
  <si>
    <t xml:space="preserve">N/A </t>
  </si>
  <si>
    <t xml:space="preserve">  Promover la transformación institucional para optimizar la eficiencia operativa y</t>
  </si>
  <si>
    <t>Realizar el inventario general de bienes devolutivos</t>
  </si>
  <si>
    <t>informe de inventario</t>
  </si>
  <si>
    <t>Almacenista GAByS - Roberto Carlos Cortes</t>
  </si>
  <si>
    <t>$</t>
  </si>
  <si>
    <t>administrativa</t>
  </si>
  <si>
    <t>Efectuar una muestra aleatoria a los bienes que se encuentran asignados a los funcionarios para el control de los mismos.</t>
  </si>
  <si>
    <t>informe de inventario aleatorio</t>
  </si>
  <si>
    <t>Se realizó primer inventario aleatorio vigencia 2026</t>
  </si>
  <si>
    <t>INVENTARIO ALEATORIO PRIMER TRIMESTRE</t>
  </si>
  <si>
    <t>Realizar el proceso de baja de los bienes devolutivos autorizados a través de acto administrativo por el funcionario competente.</t>
  </si>
  <si>
    <t>Acto administrativo de funcionario competente</t>
  </si>
  <si>
    <t>GESTIÓN DE RESPUESTA AL CIUDADANO</t>
  </si>
  <si>
    <t>Gestionar el trámite de respuesta a las PQRSD</t>
  </si>
  <si>
    <t>Informe de gestión y registros del sistema de PQRSD</t>
  </si>
  <si>
    <t>Técnico Administrativo  GAByS - Edwin Beltrán</t>
  </si>
  <si>
    <t>Se realizó informe de PQRSD recibidas desde el 01 de enero de 2026 al 31 de marzo de 2026</t>
  </si>
  <si>
    <t>GESTION DE RESPUESTA AL CIUDADANO PQRSD</t>
  </si>
  <si>
    <t xml:space="preserve">Realizar la sensibilización en la gestión oportuna y con calidad de las PQRSD. </t>
  </si>
  <si>
    <t>Acta de asistencia y/o material de sensibilización</t>
  </si>
  <si>
    <t xml:space="preserve">Se realiza capacitación de sensibilización respecto a  atención al ciudadano el día 23 de febrero de 2026 </t>
  </si>
  <si>
    <t>SENSIBILIZACIÓN ATENCION AL CIUDADANO PRIMER TRIMESTRE</t>
  </si>
  <si>
    <t>Realizar las actividades del plan de atención al ciudadano</t>
  </si>
  <si>
    <t xml:space="preserve">Informe de ejecución </t>
  </si>
  <si>
    <t xml:space="preserve">Se realiza informe sobre avance en el plan de atención 2026 </t>
  </si>
  <si>
    <t>PLAN DE ATENCION AL CIUDADANO</t>
  </si>
  <si>
    <t>GESTIÓN DOCUMENTAL</t>
  </si>
  <si>
    <t>Actualizar los expedientes documentales de las vigencias 2015–2016 que cumplan con los criterios técnicos archivísticos establecidos en las Tablas de Retención Documental (TRD).</t>
  </si>
  <si>
    <t>formato unico de inventario documental</t>
  </si>
  <si>
    <t>Técnico Administrativo - Líder de archivo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</si>
</sst>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 #,##0;[Red]\-&quot;$&quot;\ #,##0"/>
    <numFmt numFmtId="165" formatCode="_-&quot;$&quot;\ * #,##0.00_-;\-&quot;$&quot;\ * #,##0.00_-;_-&quot;$&quot;\ * &quot;-&quot;??_-;_-@_-"/>
    <numFmt numFmtId="166" formatCode="_-[$$-409]* #,##0.00_ ;_-[$$-409]* \-#,##0.00\ ;_-[$$-409]* &quot;-&quot;??_ ;_-@_ "/>
    <numFmt numFmtId="167" formatCode="0.00\%"/>
    <numFmt numFmtId="168" formatCode="&quot;$&quot;\ #,##0"/>
    <numFmt numFmtId="169" formatCode="0\%"/>
    <numFmt numFmtId="170" formatCode="_-[$$-240A]\ * #,##0_-;\-[$$-240A]\ * #,##0_-;_-[$$-240A]\ * &quot;-&quot;_-;_-@_-"/>
    <numFmt numFmtId="171" formatCode="_-* #,##0_-;\-* #,##0_-;_-* &quot;-&quot;??_-;_-@_-"/>
    <numFmt numFmtId="172" formatCode="_-* #,##0.0_-;\-* #,##0.0_-;_-* &quot;-&quot;??_-;_-@_-"/>
  </numFmts>
  <fonts count="44">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b/>
      <sz val="16"/>
      <color theme="1"/>
      <name val="Aptos Narrow"/>
      <family val="2"/>
      <scheme val="minor"/>
    </font>
    <font>
      <b/>
      <sz val="9"/>
      <color theme="0"/>
      <name val="Aptos Narrow"/>
      <family val="2"/>
      <scheme val="minor"/>
    </font>
    <font>
      <sz val="9"/>
      <color indexed="81"/>
      <name val="Tahoma"/>
      <family val="2"/>
    </font>
    <font>
      <sz val="9"/>
      <color theme="1"/>
      <name val="Aptos Narrow"/>
      <family val="2"/>
      <scheme val="minor"/>
    </font>
    <font>
      <sz val="9"/>
      <name val="Aptos Narrow"/>
      <family val="2"/>
      <scheme val="minor"/>
    </font>
    <font>
      <b/>
      <sz val="9"/>
      <name val="Aptos Narrow"/>
      <family val="2"/>
      <scheme val="minor"/>
    </font>
    <font>
      <b/>
      <sz val="9"/>
      <color rgb="FF000000"/>
      <name val="Aptos Narrow"/>
      <family val="2"/>
      <scheme val="minor"/>
    </font>
    <font>
      <b/>
      <sz val="9"/>
      <color theme="1"/>
      <name val="Aptos Narrow"/>
      <family val="2"/>
      <scheme val="minor"/>
    </font>
    <font>
      <b/>
      <sz val="8"/>
      <color theme="0"/>
      <name val="Aptos Narrow"/>
      <family val="2"/>
      <scheme val="minor"/>
    </font>
    <font>
      <u/>
      <sz val="11"/>
      <color theme="10"/>
      <name val="Aptos Narrow"/>
      <family val="2"/>
      <scheme val="minor"/>
    </font>
    <font>
      <u/>
      <sz val="11"/>
      <color theme="10"/>
      <name val="Arial"/>
      <family val="2"/>
    </font>
    <font>
      <u/>
      <sz val="9"/>
      <color theme="10"/>
      <name val="Aptos Narrow"/>
      <family val="2"/>
      <scheme val="minor"/>
    </font>
    <font>
      <sz val="9"/>
      <name val="Arial"/>
      <family val="2"/>
    </font>
    <font>
      <sz val="9"/>
      <name val="Calibri"/>
      <family val="2"/>
    </font>
    <font>
      <u/>
      <sz val="9"/>
      <color theme="10"/>
      <name val="Arial"/>
      <family val="2"/>
    </font>
    <font>
      <sz val="9"/>
      <color theme="1"/>
      <name val="Arial"/>
      <family val="2"/>
    </font>
    <font>
      <sz val="9"/>
      <color rgb="FFFF0000"/>
      <name val="Arial"/>
      <family val="2"/>
    </font>
    <font>
      <sz val="11"/>
      <name val="Aptos Narrow"/>
      <family val="2"/>
      <scheme val="minor"/>
    </font>
    <font>
      <b/>
      <sz val="8"/>
      <color rgb="FF000000"/>
      <name val="Aptos Narrow"/>
      <family val="2"/>
      <scheme val="minor"/>
    </font>
    <font>
      <sz val="8"/>
      <color theme="1"/>
      <name val="Aptos Narrow"/>
      <family val="2"/>
      <scheme val="minor"/>
    </font>
    <font>
      <b/>
      <u/>
      <sz val="13"/>
      <color theme="10"/>
      <name val="Aptos Narrow"/>
      <family val="2"/>
      <scheme val="minor"/>
    </font>
    <font>
      <sz val="9"/>
      <color rgb="FF242424"/>
      <name val="Aptos Narrow"/>
      <family val="2"/>
      <scheme val="minor"/>
    </font>
    <font>
      <sz val="9"/>
      <color rgb="FF000000"/>
      <name val="Aptos Narrow"/>
      <family val="2"/>
      <scheme val="minor"/>
    </font>
    <font>
      <sz val="10"/>
      <name val="Arial"/>
      <family val="2"/>
    </font>
    <font>
      <sz val="8"/>
      <name val="Aptos Narrow"/>
      <family val="2"/>
      <scheme val="minor"/>
    </font>
    <font>
      <sz val="14"/>
      <name val="Arial"/>
      <family val="2"/>
    </font>
    <font>
      <sz val="12"/>
      <name val="Arial"/>
      <family val="2"/>
    </font>
    <font>
      <sz val="9"/>
      <color rgb="FFC00000"/>
      <name val="Aptos Narrow"/>
      <family val="2"/>
      <scheme val="minor"/>
    </font>
    <font>
      <sz val="11"/>
      <color rgb="FFC00000"/>
      <name val="Aptos Narrow"/>
      <family val="2"/>
      <scheme val="minor"/>
    </font>
    <font>
      <sz val="11"/>
      <name val="Arial"/>
      <family val="2"/>
    </font>
    <font>
      <sz val="11"/>
      <color theme="1"/>
      <name val="Calibri "/>
    </font>
    <font>
      <sz val="9"/>
      <color rgb="FF00B050"/>
      <name val="Aptos Narrow"/>
      <family val="2"/>
      <scheme val="minor"/>
    </font>
    <font>
      <b/>
      <sz val="8"/>
      <color theme="2" tint="-0.499984740745262"/>
      <name val="Aptos Narrow"/>
      <family val="2"/>
      <scheme val="minor"/>
    </font>
    <font>
      <sz val="11"/>
      <color theme="0"/>
      <name val="Aptos Narrow"/>
      <family val="2"/>
      <scheme val="minor"/>
    </font>
    <font>
      <b/>
      <sz val="14"/>
      <color theme="1"/>
      <name val="Aptos Narrow"/>
      <family val="2"/>
      <scheme val="minor"/>
    </font>
    <font>
      <sz val="9"/>
      <color theme="0"/>
      <name val="Aptos Narrow"/>
      <family val="2"/>
      <scheme val="minor"/>
    </font>
    <font>
      <u/>
      <sz val="11"/>
      <color theme="1"/>
      <name val="Aptos Narrow"/>
      <family val="2"/>
      <scheme val="minor"/>
    </font>
    <font>
      <b/>
      <sz val="11"/>
      <name val="Aptos Narrow"/>
      <family val="2"/>
      <scheme val="minor"/>
    </font>
    <font>
      <b/>
      <sz val="12"/>
      <color theme="0"/>
      <name val="Aptos Narrow"/>
      <family val="2"/>
      <scheme val="minor"/>
    </font>
    <font>
      <b/>
      <sz val="10"/>
      <color theme="0"/>
      <name val="Aptos Narrow"/>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4" tint="-0.249977111117893"/>
        <bgColor rgb="FF000000"/>
      </patternFill>
    </fill>
    <fill>
      <patternFill patternType="solid">
        <fgColor rgb="FFFFC000"/>
        <bgColor rgb="FF000000"/>
      </patternFill>
    </fill>
    <fill>
      <patternFill patternType="solid">
        <fgColor theme="3" tint="0.79998168889431442"/>
        <bgColor indexed="64"/>
      </patternFill>
    </fill>
    <fill>
      <patternFill patternType="solid">
        <fgColor rgb="FFCAEDFB"/>
        <bgColor rgb="FF000000"/>
      </patternFill>
    </fill>
    <fill>
      <patternFill patternType="solid">
        <fgColor theme="0" tint="-0.34998626667073579"/>
        <bgColor indexed="64"/>
      </patternFill>
    </fill>
    <fill>
      <patternFill patternType="solid">
        <fgColor rgb="FFC00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rgb="FF000000"/>
      </patternFill>
    </fill>
    <fill>
      <patternFill patternType="solid">
        <fgColor theme="4" tint="-0.499984740745262"/>
        <bgColor indexed="64"/>
      </patternFill>
    </fill>
    <fill>
      <patternFill patternType="solid">
        <fgColor rgb="FF00206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9">
    <xf numFmtId="0" fontId="0" fillId="0" borderId="0"/>
    <xf numFmtId="0" fontId="3" fillId="0" borderId="0"/>
    <xf numFmtId="0" fontId="1" fillId="0" borderId="0"/>
    <xf numFmtId="0" fontId="1" fillId="0" borderId="0"/>
    <xf numFmtId="9"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262">
    <xf numFmtId="0" fontId="0" fillId="0" borderId="0" xfId="0"/>
    <xf numFmtId="167" fontId="2" fillId="9" borderId="1" xfId="0" applyNumberFormat="1" applyFont="1" applyFill="1" applyBorder="1" applyAlignment="1" applyProtection="1">
      <alignment horizontal="center" vertical="center"/>
      <protection locked="0"/>
    </xf>
    <xf numFmtId="168" fontId="2" fillId="9" borderId="2" xfId="0" applyNumberFormat="1" applyFont="1" applyFill="1" applyBorder="1" applyAlignment="1" applyProtection="1">
      <alignment horizontal="center" vertical="center"/>
      <protection locked="0"/>
    </xf>
    <xf numFmtId="167" fontId="2" fillId="9" borderId="2" xfId="0" applyNumberFormat="1" applyFont="1" applyFill="1" applyBorder="1" applyAlignment="1" applyProtection="1">
      <alignment horizontal="center" vertical="center"/>
      <protection locked="0"/>
    </xf>
    <xf numFmtId="0" fontId="0" fillId="0" borderId="0" xfId="0" applyProtection="1">
      <protection locked="0"/>
    </xf>
    <xf numFmtId="49" fontId="10" fillId="2" borderId="1" xfId="1"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6" fontId="5" fillId="4" borderId="1" xfId="0" applyNumberFormat="1"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7" fillId="0" borderId="1" xfId="0" applyFont="1" applyBorder="1" applyProtection="1">
      <protection locked="0"/>
    </xf>
    <xf numFmtId="16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67" fontId="8" fillId="0" borderId="1" xfId="2"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protection locked="0"/>
    </xf>
    <xf numFmtId="0" fontId="7" fillId="0" borderId="0" xfId="0" applyFont="1" applyProtection="1">
      <protection locked="0"/>
    </xf>
    <xf numFmtId="164" fontId="7" fillId="13" borderId="1" xfId="0" applyNumberFormat="1" applyFont="1" applyFill="1" applyBorder="1" applyAlignment="1">
      <alignment horizontal="center" vertical="center"/>
    </xf>
    <xf numFmtId="167" fontId="8" fillId="13" borderId="1" xfId="2" applyNumberFormat="1" applyFont="1" applyFill="1" applyBorder="1" applyAlignment="1">
      <alignment horizontal="center" vertical="center" wrapText="1"/>
    </xf>
    <xf numFmtId="167" fontId="8" fillId="0" borderId="1" xfId="2" applyNumberFormat="1" applyFont="1" applyBorder="1" applyAlignment="1">
      <alignment horizontal="center" vertical="center" wrapText="1"/>
    </xf>
    <xf numFmtId="0" fontId="0" fillId="0" borderId="1" xfId="0" applyBorder="1"/>
    <xf numFmtId="9" fontId="7" fillId="0" borderId="1" xfId="0" applyNumberFormat="1" applyFont="1" applyBorder="1" applyAlignment="1" applyProtection="1">
      <alignment horizontal="center" vertical="center"/>
      <protection locked="0"/>
    </xf>
    <xf numFmtId="9" fontId="7" fillId="0" borderId="1" xfId="0" applyNumberFormat="1" applyFont="1" applyBorder="1" applyAlignment="1" applyProtection="1">
      <alignment horizontal="center"/>
      <protection locked="0"/>
    </xf>
    <xf numFmtId="0" fontId="7" fillId="14" borderId="1" xfId="0" applyFont="1" applyFill="1" applyBorder="1" applyAlignment="1" applyProtection="1">
      <alignment horizontal="center"/>
      <protection locked="0"/>
    </xf>
    <xf numFmtId="0" fontId="15" fillId="0" borderId="9" xfId="6" applyFont="1" applyBorder="1" applyAlignment="1"/>
    <xf numFmtId="0" fontId="15" fillId="0" borderId="10" xfId="6" applyFont="1" applyBorder="1" applyAlignment="1"/>
    <xf numFmtId="0" fontId="15" fillId="0" borderId="9" xfId="6" applyFont="1" applyBorder="1" applyAlignment="1">
      <alignment vertical="center"/>
    </xf>
    <xf numFmtId="0" fontId="15" fillId="0" borderId="9" xfId="6" applyFont="1" applyBorder="1" applyAlignment="1">
      <alignment horizontal="center" vertical="center"/>
    </xf>
    <xf numFmtId="0" fontId="15" fillId="0" borderId="0" xfId="6" applyFont="1" applyAlignment="1"/>
    <xf numFmtId="0" fontId="8" fillId="0" borderId="9" xfId="2" applyFont="1" applyBorder="1" applyAlignment="1">
      <alignment horizontal="center" vertical="center"/>
    </xf>
    <xf numFmtId="0" fontId="16" fillId="0" borderId="9" xfId="0" applyFont="1" applyBorder="1"/>
    <xf numFmtId="0" fontId="16" fillId="0" borderId="9" xfId="0" applyFont="1" applyBorder="1" applyAlignment="1">
      <alignment horizontal="center" vertical="center"/>
    </xf>
    <xf numFmtId="0" fontId="16" fillId="16" borderId="12" xfId="0" applyFont="1" applyFill="1" applyBorder="1" applyAlignment="1">
      <alignment horizontal="center" vertical="center"/>
    </xf>
    <xf numFmtId="0" fontId="16" fillId="0" borderId="9" xfId="2" applyFont="1" applyBorder="1" applyAlignment="1">
      <alignment horizontal="center" vertical="center"/>
    </xf>
    <xf numFmtId="0" fontId="15" fillId="0" borderId="0" xfId="6" applyFont="1" applyAlignment="1">
      <alignment horizontal="center" vertical="center"/>
    </xf>
    <xf numFmtId="0" fontId="17" fillId="0" borderId="9" xfId="0" applyFont="1" applyBorder="1"/>
    <xf numFmtId="0" fontId="17" fillId="0" borderId="10" xfId="0" applyFont="1" applyBorder="1"/>
    <xf numFmtId="0" fontId="18" fillId="0" borderId="0" xfId="6" applyFont="1" applyAlignment="1"/>
    <xf numFmtId="0" fontId="18" fillId="0" borderId="10" xfId="6" applyFont="1" applyBorder="1" applyAlignment="1">
      <alignment horizontal="center" vertical="center"/>
    </xf>
    <xf numFmtId="0" fontId="18" fillId="0" borderId="13" xfId="6" applyFont="1" applyBorder="1" applyAlignment="1">
      <alignment horizontal="center" vertical="center"/>
    </xf>
    <xf numFmtId="0" fontId="19" fillId="0" borderId="9" xfId="2" applyFont="1" applyBorder="1" applyAlignment="1">
      <alignment horizontal="center" vertical="center"/>
    </xf>
    <xf numFmtId="0" fontId="20" fillId="0" borderId="9" xfId="2" applyFont="1" applyBorder="1" applyAlignment="1">
      <alignment horizontal="center" vertical="center"/>
    </xf>
    <xf numFmtId="0" fontId="18" fillId="0" borderId="9" xfId="6" applyFont="1" applyBorder="1" applyAlignment="1">
      <alignment horizontal="center" vertical="center"/>
    </xf>
    <xf numFmtId="0" fontId="15" fillId="0" borderId="9" xfId="5" applyFont="1" applyBorder="1" applyAlignment="1">
      <alignment horizontal="center" vertical="center"/>
    </xf>
    <xf numFmtId="0" fontId="18" fillId="0" borderId="9" xfId="6" applyFont="1" applyFill="1" applyBorder="1" applyAlignment="1">
      <alignment horizontal="center" vertical="center"/>
    </xf>
    <xf numFmtId="0" fontId="16" fillId="0" borderId="13" xfId="2" applyFont="1" applyBorder="1" applyAlignment="1">
      <alignment horizontal="center" vertical="center"/>
    </xf>
    <xf numFmtId="0" fontId="18" fillId="0" borderId="13" xfId="6" applyFont="1" applyBorder="1" applyAlignment="1"/>
    <xf numFmtId="0" fontId="18" fillId="0" borderId="9" xfId="6" applyFont="1" applyBorder="1" applyAlignment="1"/>
    <xf numFmtId="0" fontId="15" fillId="0" borderId="13" xfId="6" applyFont="1" applyBorder="1" applyAlignment="1">
      <alignment horizontal="center" vertical="center"/>
    </xf>
    <xf numFmtId="0" fontId="15" fillId="0" borderId="10" xfId="6" applyFont="1" applyBorder="1" applyAlignment="1">
      <alignment horizontal="center" vertical="center"/>
    </xf>
    <xf numFmtId="0" fontId="15" fillId="0" borderId="0" xfId="6" applyFont="1" applyAlignment="1">
      <alignment vertical="center"/>
    </xf>
    <xf numFmtId="0" fontId="15" fillId="0" borderId="1" xfId="6" applyFont="1" applyBorder="1" applyAlignment="1">
      <alignment vertical="center"/>
    </xf>
    <xf numFmtId="0" fontId="7" fillId="17" borderId="1" xfId="0" applyFont="1" applyFill="1" applyBorder="1" applyAlignment="1" applyProtection="1">
      <alignment horizontal="center" vertical="center"/>
      <protection locked="0"/>
    </xf>
    <xf numFmtId="49" fontId="22" fillId="2" borderId="1" xfId="1" applyNumberFormat="1"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166" fontId="12" fillId="4" borderId="1" xfId="0" applyNumberFormat="1"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2" fillId="7" borderId="1"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11" fillId="0" borderId="1" xfId="0" applyFont="1" applyBorder="1" applyProtection="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29" fillId="18" borderId="9" xfId="2" applyFont="1" applyFill="1" applyBorder="1" applyAlignment="1">
      <alignment horizontal="center" vertical="center" wrapText="1"/>
    </xf>
    <xf numFmtId="0" fontId="27" fillId="18" borderId="9" xfId="2" applyFont="1" applyFill="1" applyBorder="1" applyAlignment="1">
      <alignment horizontal="center" vertical="center" wrapText="1"/>
    </xf>
    <xf numFmtId="0" fontId="27" fillId="18" borderId="15" xfId="2" applyFont="1" applyFill="1" applyBorder="1" applyAlignment="1">
      <alignment horizontal="center" vertical="center" wrapText="1"/>
    </xf>
    <xf numFmtId="0" fontId="27" fillId="0" borderId="9" xfId="2" applyFont="1" applyBorder="1" applyAlignment="1">
      <alignment horizontal="center" vertical="center" wrapText="1"/>
    </xf>
    <xf numFmtId="9" fontId="30" fillId="0" borderId="9" xfId="2" applyNumberFormat="1" applyFont="1" applyBorder="1" applyAlignment="1">
      <alignment horizontal="center" vertical="center" wrapText="1"/>
    </xf>
    <xf numFmtId="9" fontId="29" fillId="18" borderId="15" xfId="0" applyNumberFormat="1" applyFont="1" applyFill="1" applyBorder="1" applyAlignment="1">
      <alignment horizontal="center" vertical="center" wrapText="1"/>
    </xf>
    <xf numFmtId="0" fontId="27" fillId="18" borderId="11" xfId="2" applyFont="1" applyFill="1" applyBorder="1" applyAlignment="1">
      <alignment vertical="center" wrapText="1"/>
    </xf>
    <xf numFmtId="0" fontId="27" fillId="18" borderId="10" xfId="2" applyFont="1" applyFill="1" applyBorder="1" applyAlignment="1">
      <alignment vertical="center" wrapText="1"/>
    </xf>
    <xf numFmtId="0" fontId="27" fillId="18" borderId="11" xfId="2" applyFont="1" applyFill="1" applyBorder="1" applyAlignment="1">
      <alignment vertical="center"/>
    </xf>
    <xf numFmtId="0" fontId="27" fillId="18" borderId="10" xfId="2" applyFont="1" applyFill="1" applyBorder="1" applyAlignment="1">
      <alignment vertical="center"/>
    </xf>
    <xf numFmtId="0" fontId="27" fillId="16" borderId="11" xfId="0" applyFont="1" applyFill="1" applyBorder="1" applyAlignment="1">
      <alignment vertical="center" wrapText="1"/>
    </xf>
    <xf numFmtId="0" fontId="27" fillId="16" borderId="10" xfId="0" applyFont="1" applyFill="1" applyBorder="1" applyAlignment="1">
      <alignment vertical="center" wrapText="1"/>
    </xf>
    <xf numFmtId="0" fontId="27" fillId="18" borderId="1" xfId="2"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34" fillId="0" borderId="1" xfId="2" applyFont="1" applyBorder="1" applyAlignment="1">
      <alignment horizontal="center" vertical="center" wrapText="1"/>
    </xf>
    <xf numFmtId="0" fontId="32" fillId="18" borderId="1" xfId="2" applyFont="1" applyFill="1" applyBorder="1" applyAlignment="1">
      <alignment horizontal="center" vertical="center" wrapText="1"/>
    </xf>
    <xf numFmtId="0" fontId="21"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32" fillId="0" borderId="1" xfId="0" applyFont="1" applyBorder="1" applyAlignment="1">
      <alignment horizontal="center" vertical="center" wrapText="1"/>
    </xf>
    <xf numFmtId="0" fontId="7" fillId="11" borderId="1" xfId="0" applyFont="1" applyFill="1" applyBorder="1" applyAlignment="1" applyProtection="1">
      <alignment horizontal="center" vertical="center" wrapText="1"/>
      <protection locked="0"/>
    </xf>
    <xf numFmtId="0" fontId="0" fillId="11" borderId="1" xfId="0" applyFill="1" applyBorder="1" applyAlignment="1" applyProtection="1">
      <alignment horizontal="center" vertical="center"/>
      <protection locked="0"/>
    </xf>
    <xf numFmtId="0" fontId="21" fillId="11" borderId="1" xfId="0" applyFont="1" applyFill="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21" fillId="19" borderId="1" xfId="0" applyFont="1" applyFill="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21" fillId="0" borderId="1" xfId="2" applyFont="1" applyBorder="1" applyAlignment="1">
      <alignment horizontal="center" vertical="center" wrapText="1"/>
    </xf>
    <xf numFmtId="0" fontId="32" fillId="0" borderId="1" xfId="2" applyFont="1" applyBorder="1" applyAlignment="1">
      <alignment horizontal="center" vertical="center" wrapText="1"/>
    </xf>
    <xf numFmtId="0" fontId="33" fillId="18" borderId="1" xfId="2" applyFont="1" applyFill="1" applyBorder="1" applyAlignment="1">
      <alignment vertical="center" wrapText="1"/>
    </xf>
    <xf numFmtId="0" fontId="33" fillId="18" borderId="7" xfId="2" applyFont="1" applyFill="1" applyBorder="1" applyAlignment="1">
      <alignment vertical="center" wrapText="1"/>
    </xf>
    <xf numFmtId="0" fontId="33" fillId="18" borderId="14" xfId="2" applyFont="1" applyFill="1" applyBorder="1" applyAlignment="1">
      <alignment vertical="center" wrapText="1"/>
    </xf>
    <xf numFmtId="0" fontId="33" fillId="18" borderId="8" xfId="2" applyFont="1" applyFill="1" applyBorder="1" applyAlignment="1">
      <alignment vertical="center" wrapText="1"/>
    </xf>
    <xf numFmtId="0" fontId="8" fillId="0" borderId="1" xfId="2" applyFont="1" applyBorder="1" applyAlignment="1">
      <alignment horizontal="center" vertical="center" wrapText="1"/>
    </xf>
    <xf numFmtId="0" fontId="5" fillId="3" borderId="1" xfId="2"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protection locked="0"/>
    </xf>
    <xf numFmtId="0" fontId="35" fillId="0" borderId="1" xfId="0" applyFont="1" applyBorder="1" applyAlignment="1" applyProtection="1">
      <alignment horizontal="center"/>
      <protection locked="0"/>
    </xf>
    <xf numFmtId="0" fontId="26" fillId="16" borderId="1" xfId="0" applyFont="1" applyFill="1" applyBorder="1" applyAlignment="1">
      <alignment vertical="center"/>
    </xf>
    <xf numFmtId="0" fontId="26" fillId="0" borderId="1" xfId="0" applyFont="1" applyBorder="1" applyAlignment="1">
      <alignment vertical="center"/>
    </xf>
    <xf numFmtId="49" fontId="10" fillId="18" borderId="1" xfId="1" applyNumberFormat="1" applyFont="1" applyFill="1" applyBorder="1" applyAlignment="1">
      <alignment horizontal="center" vertical="center"/>
    </xf>
    <xf numFmtId="169" fontId="8" fillId="0" borderId="1" xfId="2" applyNumberFormat="1" applyFont="1" applyBorder="1" applyAlignment="1">
      <alignment horizontal="center" vertical="center" wrapText="1"/>
    </xf>
    <xf numFmtId="0" fontId="13" fillId="0" borderId="9" xfId="6" applyFill="1" applyBorder="1" applyAlignment="1">
      <alignment horizontal="center" vertical="center"/>
    </xf>
    <xf numFmtId="0" fontId="15" fillId="0" borderId="9" xfId="6" applyFont="1" applyFill="1" applyBorder="1" applyAlignment="1">
      <alignment horizontal="center" vertical="center"/>
    </xf>
    <xf numFmtId="0" fontId="13" fillId="0" borderId="12" xfId="5" applyBorder="1" applyAlignment="1">
      <alignment horizontal="center" vertical="center"/>
    </xf>
    <xf numFmtId="0" fontId="13" fillId="0" borderId="9" xfId="5" applyFill="1" applyBorder="1" applyAlignment="1">
      <alignment horizontal="center" vertical="center"/>
    </xf>
    <xf numFmtId="0" fontId="8" fillId="18" borderId="1" xfId="2" applyFont="1" applyFill="1" applyBorder="1" applyAlignment="1">
      <alignment vertical="center"/>
    </xf>
    <xf numFmtId="0" fontId="7" fillId="0" borderId="7" xfId="0" applyFont="1" applyBorder="1" applyProtection="1">
      <protection locked="0"/>
    </xf>
    <xf numFmtId="0" fontId="7" fillId="0" borderId="14" xfId="0" applyFont="1" applyBorder="1" applyProtection="1">
      <protection locked="0"/>
    </xf>
    <xf numFmtId="0" fontId="7" fillId="0" borderId="8" xfId="0" applyFont="1" applyBorder="1" applyProtection="1">
      <protection locked="0"/>
    </xf>
    <xf numFmtId="0" fontId="17" fillId="0" borderId="9" xfId="0" applyFont="1" applyBorder="1" applyAlignment="1">
      <alignment horizontal="center" vertical="center" wrapText="1"/>
    </xf>
    <xf numFmtId="0" fontId="15" fillId="0" borderId="9" xfId="5" applyFont="1" applyBorder="1"/>
    <xf numFmtId="0" fontId="8" fillId="18" borderId="1" xfId="2" applyFont="1" applyFill="1" applyBorder="1" applyAlignment="1">
      <alignment vertical="center" wrapText="1"/>
    </xf>
    <xf numFmtId="0" fontId="23" fillId="0" borderId="1" xfId="0" applyFont="1" applyBorder="1" applyAlignment="1">
      <alignment vertical="center"/>
    </xf>
    <xf numFmtId="0" fontId="28" fillId="0" borderId="1" xfId="3" applyFont="1" applyBorder="1" applyAlignment="1">
      <alignment vertical="center"/>
    </xf>
    <xf numFmtId="0" fontId="7" fillId="8" borderId="1" xfId="0" applyFont="1" applyFill="1" applyBorder="1" applyAlignment="1" applyProtection="1">
      <alignment horizontal="center" vertical="center"/>
      <protection locked="0"/>
    </xf>
    <xf numFmtId="0" fontId="7" fillId="8" borderId="1" xfId="0" applyFont="1" applyFill="1" applyBorder="1" applyAlignment="1" applyProtection="1">
      <alignment horizontal="center"/>
      <protection locked="0"/>
    </xf>
    <xf numFmtId="0" fontId="8" fillId="0" borderId="11"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9" xfId="2" applyFont="1" applyBorder="1" applyAlignment="1">
      <alignment horizontal="center" vertical="center" wrapText="1"/>
    </xf>
    <xf numFmtId="0" fontId="15" fillId="0" borderId="9" xfId="6" applyFont="1" applyBorder="1"/>
    <xf numFmtId="0" fontId="15" fillId="0" borderId="10" xfId="6" applyFont="1" applyBorder="1"/>
    <xf numFmtId="9" fontId="7" fillId="17" borderId="1" xfId="0" applyNumberFormat="1" applyFont="1" applyFill="1" applyBorder="1" applyAlignment="1" applyProtection="1">
      <alignment horizontal="center" vertical="center"/>
      <protection locked="0"/>
    </xf>
    <xf numFmtId="0" fontId="13" fillId="0" borderId="1" xfId="6" applyBorder="1" applyAlignment="1" applyProtection="1">
      <alignment vertical="center"/>
      <protection locked="0"/>
    </xf>
    <xf numFmtId="0" fontId="13" fillId="0" borderId="0" xfId="6" applyAlignment="1">
      <alignment vertical="center"/>
    </xf>
    <xf numFmtId="9" fontId="7" fillId="18" borderId="9" xfId="4" applyFont="1" applyFill="1" applyBorder="1" applyAlignment="1">
      <alignment horizontal="center" vertical="center" wrapText="1"/>
    </xf>
    <xf numFmtId="0" fontId="7" fillId="12" borderId="1" xfId="0" applyFont="1" applyFill="1" applyBorder="1" applyAlignment="1" applyProtection="1">
      <alignment horizontal="center"/>
      <protection locked="0"/>
    </xf>
    <xf numFmtId="0" fontId="7" fillId="0" borderId="1" xfId="0" applyFont="1" applyBorder="1" applyAlignment="1" applyProtection="1">
      <alignment horizontal="left"/>
      <protection locked="0"/>
    </xf>
    <xf numFmtId="9" fontId="26" fillId="0" borderId="9" xfId="4" applyFont="1" applyFill="1" applyBorder="1" applyAlignment="1">
      <alignment horizontal="center" vertical="center" wrapText="1"/>
    </xf>
    <xf numFmtId="9" fontId="15" fillId="18" borderId="1" xfId="6" applyNumberFormat="1" applyFont="1" applyFill="1" applyBorder="1" applyAlignment="1">
      <alignment horizontal="center" vertical="center"/>
    </xf>
    <xf numFmtId="9" fontId="7" fillId="18" borderId="1" xfId="4" applyFont="1" applyFill="1" applyBorder="1" applyAlignment="1">
      <alignment horizontal="center" vertical="center"/>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66" fontId="5" fillId="4" borderId="7" xfId="0" applyNumberFormat="1"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9" fontId="8" fillId="0" borderId="1" xfId="0" applyNumberFormat="1" applyFont="1" applyBorder="1" applyAlignment="1">
      <alignment horizontal="center" vertical="center" wrapText="1"/>
    </xf>
    <xf numFmtId="9" fontId="8" fillId="0" borderId="1" xfId="2" applyNumberFormat="1" applyFont="1" applyBorder="1" applyAlignment="1">
      <alignment horizontal="center" vertical="center" wrapText="1"/>
    </xf>
    <xf numFmtId="0" fontId="15" fillId="16" borderId="1" xfId="5" applyFont="1" applyFill="1" applyBorder="1" applyAlignment="1">
      <alignment horizontal="center" vertical="center"/>
    </xf>
    <xf numFmtId="0" fontId="25" fillId="0" borderId="7" xfId="0" applyFont="1" applyBorder="1" applyAlignment="1">
      <alignment vertical="center"/>
    </xf>
    <xf numFmtId="0" fontId="13" fillId="0" borderId="9" xfId="6" applyBorder="1" applyAlignment="1">
      <alignment horizontal="center" vertical="center"/>
    </xf>
    <xf numFmtId="3" fontId="8" fillId="0" borderId="1" xfId="2" applyNumberFormat="1" applyFont="1" applyBorder="1" applyAlignment="1">
      <alignment horizontal="center" vertical="center"/>
    </xf>
    <xf numFmtId="1" fontId="8" fillId="0" borderId="9" xfId="2" applyNumberFormat="1" applyFont="1" applyBorder="1" applyAlignment="1">
      <alignment horizontal="center" vertical="center"/>
    </xf>
    <xf numFmtId="0" fontId="26" fillId="0" borderId="9" xfId="2" applyFont="1" applyBorder="1" applyAlignment="1">
      <alignment horizontal="center" vertical="center"/>
    </xf>
    <xf numFmtId="1" fontId="8" fillId="18" borderId="1" xfId="4" applyNumberFormat="1" applyFont="1" applyFill="1" applyBorder="1" applyAlignment="1">
      <alignment horizontal="center" vertical="center"/>
    </xf>
    <xf numFmtId="1" fontId="26" fillId="0" borderId="9" xfId="2" applyNumberFormat="1" applyFont="1" applyBorder="1" applyAlignment="1">
      <alignment horizontal="center" vertical="center"/>
    </xf>
    <xf numFmtId="167" fontId="8" fillId="0" borderId="1" xfId="2" applyNumberFormat="1" applyFont="1" applyBorder="1" applyAlignment="1">
      <alignment horizontal="center" vertical="center"/>
    </xf>
    <xf numFmtId="0" fontId="8" fillId="18" borderId="7" xfId="2" applyFont="1" applyFill="1" applyBorder="1" applyAlignment="1">
      <alignment vertical="center"/>
    </xf>
    <xf numFmtId="0" fontId="8" fillId="0" borderId="1" xfId="0" applyFont="1" applyBorder="1" applyAlignment="1">
      <alignment vertical="center"/>
    </xf>
    <xf numFmtId="0" fontId="8" fillId="0" borderId="7" xfId="2" applyFont="1" applyBorder="1" applyAlignment="1">
      <alignment vertical="center"/>
    </xf>
    <xf numFmtId="0" fontId="8" fillId="0" borderId="7" xfId="3" applyFont="1" applyBorder="1" applyAlignment="1">
      <alignment horizontal="center" vertical="center"/>
    </xf>
    <xf numFmtId="0" fontId="8" fillId="18" borderId="17" xfId="2" applyFont="1" applyFill="1" applyBorder="1" applyAlignment="1">
      <alignment vertical="center"/>
    </xf>
    <xf numFmtId="0" fontId="8" fillId="0" borderId="13" xfId="0" applyFont="1" applyBorder="1" applyAlignment="1">
      <alignment horizontal="center" vertical="center"/>
    </xf>
    <xf numFmtId="0" fontId="8" fillId="0" borderId="3" xfId="2" applyFont="1" applyBorder="1" applyAlignment="1">
      <alignment horizontal="center" vertical="center"/>
    </xf>
    <xf numFmtId="0" fontId="8" fillId="18" borderId="18" xfId="2" applyFont="1" applyFill="1" applyBorder="1" applyAlignment="1">
      <alignment vertical="center"/>
    </xf>
    <xf numFmtId="9" fontId="8" fillId="16" borderId="3" xfId="0" applyNumberFormat="1" applyFont="1" applyFill="1" applyBorder="1" applyAlignment="1">
      <alignment horizontal="center" vertical="center" wrapText="1"/>
    </xf>
    <xf numFmtId="9" fontId="8" fillId="0" borderId="9" xfId="2" applyNumberFormat="1" applyFont="1" applyBorder="1" applyAlignment="1">
      <alignment horizontal="center" vertical="center" wrapText="1"/>
    </xf>
    <xf numFmtId="0" fontId="15" fillId="0" borderId="0" xfId="6" applyFont="1" applyFill="1" applyBorder="1" applyAlignment="1"/>
    <xf numFmtId="171" fontId="8" fillId="0" borderId="1" xfId="8" applyNumberFormat="1" applyFont="1" applyFill="1" applyBorder="1" applyAlignment="1">
      <alignment horizontal="center" vertical="center" wrapText="1"/>
    </xf>
    <xf numFmtId="172" fontId="8" fillId="0" borderId="1" xfId="8" applyNumberFormat="1" applyFont="1" applyFill="1" applyBorder="1" applyAlignment="1">
      <alignment horizontal="center" vertical="center" wrapText="1"/>
    </xf>
    <xf numFmtId="43" fontId="8" fillId="0" borderId="1" xfId="8" applyFont="1" applyFill="1" applyBorder="1" applyAlignment="1">
      <alignment horizontal="center" vertical="center" wrapText="1"/>
    </xf>
    <xf numFmtId="171" fontId="8" fillId="0" borderId="1" xfId="2" applyNumberFormat="1" applyFont="1" applyBorder="1" applyAlignment="1">
      <alignment horizontal="center" vertical="center" wrapText="1"/>
    </xf>
    <xf numFmtId="0" fontId="8" fillId="0" borderId="7" xfId="2" applyFont="1" applyBorder="1" applyAlignment="1">
      <alignment horizontal="center" vertical="center"/>
    </xf>
    <xf numFmtId="0" fontId="7" fillId="0" borderId="3" xfId="0" applyFont="1" applyBorder="1" applyProtection="1">
      <protection locked="0"/>
    </xf>
    <xf numFmtId="0" fontId="14" fillId="0" borderId="0" xfId="6" applyFont="1" applyFill="1" applyAlignment="1">
      <alignment vertical="center"/>
    </xf>
    <xf numFmtId="0" fontId="13" fillId="0" borderId="0" xfId="6" applyFill="1" applyAlignment="1"/>
    <xf numFmtId="170" fontId="8" fillId="0" borderId="1" xfId="2" applyNumberFormat="1" applyFont="1" applyBorder="1" applyAlignment="1">
      <alignment horizontal="center" vertical="center" wrapText="1"/>
    </xf>
    <xf numFmtId="0" fontId="15" fillId="0" borderId="1" xfId="6" applyFont="1" applyFill="1" applyBorder="1" applyAlignment="1">
      <alignment horizontal="center" vertical="center"/>
    </xf>
    <xf numFmtId="0" fontId="15" fillId="0" borderId="7" xfId="6" applyFont="1" applyFill="1" applyBorder="1" applyAlignment="1">
      <alignment horizontal="center" vertical="center"/>
    </xf>
    <xf numFmtId="0" fontId="15" fillId="0" borderId="14" xfId="6" applyFont="1" applyFill="1" applyBorder="1" applyAlignment="1">
      <alignment horizontal="center" vertical="center"/>
    </xf>
    <xf numFmtId="0" fontId="15" fillId="0" borderId="16" xfId="6" applyFont="1" applyFill="1" applyBorder="1" applyAlignment="1">
      <alignment horizontal="center" vertical="center"/>
    </xf>
    <xf numFmtId="0" fontId="15" fillId="0" borderId="10" xfId="6" applyFont="1" applyFill="1" applyBorder="1" applyAlignment="1">
      <alignment horizontal="center" vertical="center"/>
    </xf>
    <xf numFmtId="0" fontId="8" fillId="0" borderId="14" xfId="2" applyFont="1" applyBorder="1" applyAlignment="1">
      <alignment horizontal="center" vertical="center"/>
    </xf>
    <xf numFmtId="0" fontId="15" fillId="0" borderId="13" xfId="6" applyFont="1" applyFill="1" applyBorder="1" applyAlignment="1">
      <alignment vertical="center"/>
    </xf>
    <xf numFmtId="0" fontId="15" fillId="0" borderId="9" xfId="6" applyFont="1" applyFill="1" applyBorder="1" applyAlignment="1">
      <alignment vertical="center"/>
    </xf>
    <xf numFmtId="0" fontId="8" fillId="0" borderId="8" xfId="2" applyFont="1" applyBorder="1" applyAlignment="1">
      <alignment horizontal="center" vertical="center"/>
    </xf>
    <xf numFmtId="3" fontId="7" fillId="0" borderId="8" xfId="2" applyNumberFormat="1" applyFont="1" applyBorder="1" applyAlignment="1">
      <alignment horizontal="center" vertical="center" wrapText="1"/>
    </xf>
    <xf numFmtId="0" fontId="11" fillId="0" borderId="9" xfId="0" applyFont="1" applyBorder="1" applyAlignment="1">
      <alignment horizontal="center" vertical="center"/>
    </xf>
    <xf numFmtId="0" fontId="11" fillId="0" borderId="9" xfId="0" applyFont="1" applyBorder="1" applyAlignment="1">
      <alignment vertical="center"/>
    </xf>
    <xf numFmtId="0" fontId="7" fillId="0" borderId="10"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9" xfId="2" applyFont="1" applyBorder="1" applyAlignment="1">
      <alignment horizontal="center" vertical="center" wrapText="1"/>
    </xf>
    <xf numFmtId="0" fontId="15" fillId="0" borderId="16" xfId="6" applyFont="1" applyFill="1" applyBorder="1" applyAlignment="1">
      <alignment vertical="center"/>
    </xf>
    <xf numFmtId="0" fontId="7" fillId="0" borderId="9" xfId="2" applyFont="1" applyBorder="1" applyAlignment="1">
      <alignment horizontal="center" vertical="center"/>
    </xf>
    <xf numFmtId="9" fontId="7" fillId="0" borderId="9" xfId="2"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7" fillId="0" borderId="13" xfId="2" applyNumberFormat="1" applyFont="1" applyBorder="1" applyAlignment="1">
      <alignment horizontal="center" vertical="center" wrapText="1"/>
    </xf>
    <xf numFmtId="0" fontId="7" fillId="0" borderId="16" xfId="2" applyFont="1" applyBorder="1" applyAlignment="1">
      <alignment horizontal="center" vertical="center" wrapText="1"/>
    </xf>
    <xf numFmtId="9" fontId="26" fillId="0" borderId="9" xfId="2" applyNumberFormat="1" applyFont="1" applyBorder="1" applyAlignment="1">
      <alignment horizontal="center" vertical="center" wrapText="1"/>
    </xf>
    <xf numFmtId="166" fontId="8" fillId="0" borderId="9" xfId="2" applyNumberFormat="1" applyFont="1" applyBorder="1" applyAlignment="1">
      <alignment horizontal="center" vertical="center" wrapText="1"/>
    </xf>
    <xf numFmtId="10" fontId="8" fillId="0" borderId="9" xfId="2" applyNumberFormat="1" applyFont="1" applyBorder="1" applyAlignment="1">
      <alignment horizontal="center" vertical="center" wrapText="1"/>
    </xf>
    <xf numFmtId="0" fontId="15" fillId="0" borderId="12" xfId="6" applyFont="1" applyBorder="1" applyAlignment="1">
      <alignment horizontal="center" vertical="center"/>
    </xf>
    <xf numFmtId="0" fontId="13" fillId="0" borderId="12" xfId="6" applyFill="1" applyBorder="1" applyAlignment="1">
      <alignment vertical="center"/>
    </xf>
    <xf numFmtId="0" fontId="13" fillId="0" borderId="9" xfId="5" applyBorder="1" applyAlignment="1">
      <alignment vertical="center"/>
    </xf>
    <xf numFmtId="0" fontId="0" fillId="0" borderId="0" xfId="0" applyAlignment="1">
      <alignment horizontal="center"/>
    </xf>
    <xf numFmtId="0" fontId="12" fillId="20" borderId="1" xfId="0" applyFont="1" applyFill="1" applyBorder="1" applyAlignment="1">
      <alignment horizontal="center" vertical="center" wrapText="1"/>
    </xf>
    <xf numFmtId="0" fontId="40" fillId="11" borderId="1" xfId="5" applyFont="1" applyFill="1" applyBorder="1" applyAlignment="1">
      <alignment vertical="center"/>
    </xf>
    <xf numFmtId="167" fontId="41" fillId="17" borderId="1" xfId="5"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0" fontId="0" fillId="0" borderId="1" xfId="0" applyBorder="1" applyAlignment="1">
      <alignment horizontal="center"/>
    </xf>
    <xf numFmtId="167" fontId="21" fillId="0" borderId="1" xfId="0" applyNumberFormat="1" applyFont="1" applyBorder="1" applyAlignment="1">
      <alignment horizontal="center"/>
    </xf>
    <xf numFmtId="167" fontId="21" fillId="0" borderId="1" xfId="0" applyNumberFormat="1" applyFont="1" applyBorder="1" applyAlignment="1">
      <alignment horizontal="center" vertical="center"/>
    </xf>
    <xf numFmtId="0" fontId="13" fillId="11" borderId="1" xfId="5" applyFill="1" applyBorder="1" applyAlignment="1">
      <alignment vertical="center"/>
    </xf>
    <xf numFmtId="0" fontId="8" fillId="0" borderId="1" xfId="0" applyFont="1" applyBorder="1" applyAlignment="1" applyProtection="1">
      <alignment horizontal="center"/>
      <protection locked="0"/>
    </xf>
    <xf numFmtId="165" fontId="26" fillId="0" borderId="9" xfId="7" applyFont="1" applyBorder="1" applyAlignment="1">
      <alignment vertical="center" wrapText="1"/>
    </xf>
    <xf numFmtId="0" fontId="8" fillId="18" borderId="8" xfId="2" applyFont="1" applyFill="1" applyBorder="1" applyAlignment="1">
      <alignment vertical="center"/>
    </xf>
    <xf numFmtId="0" fontId="8" fillId="0" borderId="15" xfId="2" applyFont="1" applyBorder="1" applyAlignment="1">
      <alignment horizontal="center" vertical="center"/>
    </xf>
    <xf numFmtId="0" fontId="39" fillId="21" borderId="5" xfId="0" applyFont="1" applyFill="1" applyBorder="1" applyAlignment="1">
      <alignment horizontal="center" vertical="center" wrapText="1"/>
    </xf>
    <xf numFmtId="1" fontId="0" fillId="0" borderId="1" xfId="0" applyNumberFormat="1" applyBorder="1" applyAlignment="1">
      <alignment horizontal="center" vertical="center"/>
    </xf>
    <xf numFmtId="0" fontId="42" fillId="20" borderId="0" xfId="0" applyFont="1" applyFill="1" applyAlignment="1">
      <alignment horizontal="center" vertical="center" wrapText="1"/>
    </xf>
    <xf numFmtId="0" fontId="43" fillId="20" borderId="0" xfId="0" applyFont="1" applyFill="1" applyAlignment="1">
      <alignment horizontal="center" vertical="center" wrapText="1"/>
    </xf>
    <xf numFmtId="0" fontId="43" fillId="20" borderId="4" xfId="0" applyFont="1" applyFill="1" applyBorder="1" applyAlignment="1">
      <alignment horizontal="center" vertical="center" wrapText="1"/>
    </xf>
    <xf numFmtId="0" fontId="38" fillId="0" borderId="0" xfId="0" applyFont="1" applyAlignment="1">
      <alignment horizontal="center" vertical="center" wrapText="1"/>
    </xf>
    <xf numFmtId="0" fontId="37" fillId="21" borderId="0" xfId="0" applyFont="1" applyFill="1" applyAlignment="1">
      <alignment horizontal="center" vertical="center" wrapText="1"/>
    </xf>
    <xf numFmtId="0" fontId="37" fillId="21" borderId="4" xfId="0" applyFont="1" applyFill="1" applyBorder="1" applyAlignment="1">
      <alignment horizontal="center" vertical="center" wrapText="1"/>
    </xf>
    <xf numFmtId="0" fontId="12" fillId="20" borderId="0" xfId="0" applyFont="1" applyFill="1" applyAlignment="1">
      <alignment horizontal="center" vertical="center" wrapText="1"/>
    </xf>
    <xf numFmtId="0" fontId="9" fillId="12" borderId="2" xfId="2" applyFont="1" applyFill="1" applyBorder="1" applyAlignment="1" applyProtection="1">
      <alignment horizontal="center" vertical="center" wrapText="1"/>
      <protection locked="0"/>
    </xf>
    <xf numFmtId="0" fontId="9" fillId="12" borderId="6"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center" vertical="center" wrapText="1"/>
      <protection locked="0"/>
    </xf>
    <xf numFmtId="0" fontId="9" fillId="8" borderId="2"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10" borderId="2" xfId="2" applyFont="1" applyFill="1" applyBorder="1" applyAlignment="1" applyProtection="1">
      <alignment horizontal="center" vertical="center" wrapText="1"/>
      <protection locked="0"/>
    </xf>
    <xf numFmtId="0" fontId="9" fillId="10" borderId="6" xfId="2" applyFont="1" applyFill="1" applyBorder="1" applyAlignment="1" applyProtection="1">
      <alignment horizontal="center" vertical="center" wrapText="1"/>
      <protection locked="0"/>
    </xf>
    <xf numFmtId="0" fontId="9" fillId="15" borderId="2" xfId="2" applyFont="1" applyFill="1" applyBorder="1" applyAlignment="1" applyProtection="1">
      <alignment horizontal="center" vertical="center" wrapText="1"/>
      <protection locked="0"/>
    </xf>
    <xf numFmtId="0" fontId="9" fillId="15" borderId="6" xfId="2" applyFont="1" applyFill="1" applyBorder="1" applyAlignment="1" applyProtection="1">
      <alignment horizontal="center" vertical="center" wrapText="1"/>
      <protection locked="0"/>
    </xf>
    <xf numFmtId="0" fontId="9" fillId="12" borderId="5" xfId="2" applyFont="1" applyFill="1" applyBorder="1" applyAlignment="1" applyProtection="1">
      <alignment horizontal="center" vertical="center" wrapText="1"/>
      <protection locked="0"/>
    </xf>
    <xf numFmtId="0" fontId="9" fillId="12" borderId="4" xfId="2"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protection locked="0"/>
    </xf>
    <xf numFmtId="0" fontId="9" fillId="8" borderId="3" xfId="2" applyFont="1" applyFill="1" applyBorder="1" applyAlignment="1" applyProtection="1">
      <alignment horizontal="center" vertical="center" wrapText="1"/>
      <protection locked="0"/>
    </xf>
    <xf numFmtId="0" fontId="9" fillId="10" borderId="3" xfId="2" applyFont="1" applyFill="1" applyBorder="1" applyAlignment="1" applyProtection="1">
      <alignment horizontal="center" vertical="center" wrapText="1"/>
      <protection locked="0"/>
    </xf>
    <xf numFmtId="0" fontId="9" fillId="11" borderId="2" xfId="2" applyFont="1" applyFill="1" applyBorder="1" applyAlignment="1" applyProtection="1">
      <alignment horizontal="center" vertical="center" wrapText="1"/>
      <protection locked="0"/>
    </xf>
    <xf numFmtId="0" fontId="9" fillId="11" borderId="6" xfId="2" applyFont="1" applyFill="1" applyBorder="1" applyAlignment="1" applyProtection="1">
      <alignment horizontal="center" vertical="center" wrapText="1"/>
      <protection locked="0"/>
    </xf>
    <xf numFmtId="0" fontId="9" fillId="11" borderId="3" xfId="2" applyFont="1" applyFill="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12" borderId="2" xfId="0" applyFont="1" applyFill="1" applyBorder="1" applyAlignment="1" applyProtection="1">
      <alignment horizontal="center" vertical="center"/>
      <protection locked="0"/>
    </xf>
    <xf numFmtId="0" fontId="4" fillId="12" borderId="6" xfId="0" applyFont="1" applyFill="1" applyBorder="1" applyAlignment="1" applyProtection="1">
      <alignment horizontal="center" vertical="center"/>
      <protection locked="0"/>
    </xf>
    <xf numFmtId="0" fontId="4" fillId="12" borderId="3" xfId="0" applyFont="1" applyFill="1" applyBorder="1" applyAlignment="1" applyProtection="1">
      <alignment horizontal="center" vertical="center"/>
      <protection locked="0"/>
    </xf>
    <xf numFmtId="0" fontId="9" fillId="10" borderId="2" xfId="2" applyFont="1" applyFill="1" applyBorder="1" applyAlignment="1" applyProtection="1">
      <alignment horizontal="center" vertical="center"/>
      <protection locked="0"/>
    </xf>
    <xf numFmtId="0" fontId="9" fillId="10" borderId="6" xfId="2" applyFont="1" applyFill="1" applyBorder="1" applyAlignment="1" applyProtection="1">
      <alignment horizontal="center" vertical="center"/>
      <protection locked="0"/>
    </xf>
    <xf numFmtId="0" fontId="9" fillId="10" borderId="3" xfId="2" applyFont="1" applyFill="1" applyBorder="1" applyAlignment="1" applyProtection="1">
      <alignment horizontal="center" vertical="center"/>
      <protection locked="0"/>
    </xf>
    <xf numFmtId="0" fontId="24" fillId="12" borderId="2" xfId="5" applyFont="1" applyFill="1" applyBorder="1" applyAlignment="1" applyProtection="1">
      <alignment horizontal="center" vertical="center"/>
      <protection locked="0"/>
    </xf>
    <xf numFmtId="0" fontId="24" fillId="12" borderId="6" xfId="5" applyFont="1" applyFill="1" applyBorder="1" applyAlignment="1" applyProtection="1">
      <alignment horizontal="center" vertical="center"/>
      <protection locked="0"/>
    </xf>
    <xf numFmtId="0" fontId="24" fillId="12" borderId="3" xfId="5" applyFont="1" applyFill="1" applyBorder="1" applyAlignment="1" applyProtection="1">
      <alignment horizontal="center" vertical="center"/>
      <protection locked="0"/>
    </xf>
    <xf numFmtId="0" fontId="5" fillId="3" borderId="2" xfId="2" applyFont="1" applyFill="1" applyBorder="1" applyAlignment="1" applyProtection="1">
      <alignment horizontal="center" vertical="center" wrapText="1"/>
      <protection locked="0"/>
    </xf>
    <xf numFmtId="0" fontId="5" fillId="3" borderId="6" xfId="2" applyFont="1" applyFill="1" applyBorder="1" applyAlignment="1" applyProtection="1">
      <alignment horizontal="center" vertical="center" wrapText="1"/>
      <protection locked="0"/>
    </xf>
    <xf numFmtId="0" fontId="5" fillId="3" borderId="3" xfId="2" applyFont="1" applyFill="1" applyBorder="1" applyAlignment="1" applyProtection="1">
      <alignment horizontal="center" vertical="center" wrapText="1"/>
      <protection locked="0"/>
    </xf>
    <xf numFmtId="164" fontId="7" fillId="0" borderId="7" xfId="0" applyNumberFormat="1" applyFont="1" applyBorder="1" applyAlignment="1" applyProtection="1">
      <alignment horizontal="center" vertical="center"/>
      <protection locked="0"/>
    </xf>
    <xf numFmtId="164" fontId="7" fillId="0" borderId="8" xfId="0" applyNumberFormat="1" applyFont="1" applyBorder="1" applyAlignment="1" applyProtection="1">
      <alignment horizontal="center" vertical="center"/>
      <protection locked="0"/>
    </xf>
    <xf numFmtId="0" fontId="24" fillId="12" borderId="1" xfId="5" applyFont="1" applyFill="1" applyBorder="1" applyAlignment="1" applyProtection="1">
      <alignment horizontal="center" vertical="center"/>
      <protection locked="0"/>
    </xf>
    <xf numFmtId="0" fontId="28" fillId="0" borderId="1" xfId="3" applyFont="1" applyBorder="1" applyAlignment="1">
      <alignment horizontal="center" vertical="center" wrapText="1"/>
    </xf>
    <xf numFmtId="0" fontId="8" fillId="18" borderId="1" xfId="2" applyFont="1" applyFill="1" applyBorder="1" applyAlignment="1">
      <alignment horizontal="center" vertical="center" wrapText="1"/>
    </xf>
    <xf numFmtId="0" fontId="23" fillId="0" borderId="1" xfId="0" applyFont="1" applyBorder="1" applyAlignment="1">
      <alignment horizontal="center" vertical="center" wrapText="1"/>
    </xf>
    <xf numFmtId="0" fontId="8" fillId="18" borderId="1" xfId="2" applyFont="1" applyFill="1" applyBorder="1" applyAlignment="1">
      <alignment horizontal="center" vertical="center"/>
    </xf>
    <xf numFmtId="0" fontId="7" fillId="0" borderId="7" xfId="0" applyFont="1" applyBorder="1" applyAlignment="1" applyProtection="1">
      <alignment vertical="center"/>
      <protection locked="0"/>
    </xf>
  </cellXfs>
  <cellStyles count="9">
    <cellStyle name="Hipervínculo" xfId="5" builtinId="8"/>
    <cellStyle name="Hyperlink" xfId="6" xr:uid="{32FB56E5-283C-46D3-A3DC-CE3A3B4C5774}"/>
    <cellStyle name="Millares" xfId="8" builtinId="3"/>
    <cellStyle name="Moneda" xfId="7" builtinId="4"/>
    <cellStyle name="Normal" xfId="0" builtinId="0"/>
    <cellStyle name="Normal 2" xfId="2" xr:uid="{5C90B4C3-3FA4-41BC-A613-586752CFE0E5}"/>
    <cellStyle name="Normal 3" xfId="3" xr:uid="{5C6A6F66-75CA-49A1-9994-3DA22992953C}"/>
    <cellStyle name="Normal 4" xfId="1" xr:uid="{17E30475-285B-4091-A4FF-E3EC61419A78}"/>
    <cellStyle name="Porcentaje" xfId="4" builtinId="5"/>
  </cellStyles>
  <dxfs count="52">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s>
  <tableStyles count="0" defaultTableStyle="TableStyleMedium2" defaultPivotStyle="PivotStyleLight16"/>
  <colors>
    <mruColors>
      <color rgb="FFFFCC99"/>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PORTADA!A1"/></Relationships>
</file>

<file path=xl/drawings/_rels/drawing11.xml.rels><?xml version="1.0" encoding="UTF-8" standalone="yes"?>
<Relationships xmlns="http://schemas.openxmlformats.org/package/2006/relationships"><Relationship Id="rId1" Type="http://schemas.openxmlformats.org/officeDocument/2006/relationships/hyperlink" Target="#PORTADA!A1"/></Relationships>
</file>

<file path=xl/drawings/_rels/drawing12.xml.rels><?xml version="1.0" encoding="UTF-8" standalone="yes"?>
<Relationships xmlns="http://schemas.openxmlformats.org/package/2006/relationships"><Relationship Id="rId1" Type="http://schemas.openxmlformats.org/officeDocument/2006/relationships/hyperlink" Target="#PORTADA!A1"/></Relationships>
</file>

<file path=xl/drawings/_rels/drawing13.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1" Type="http://schemas.openxmlformats.org/officeDocument/2006/relationships/hyperlink" Target="#PORTADA!A1"/></Relationships>
</file>

<file path=xl/drawings/_rels/drawing8.xml.rels><?xml version="1.0" encoding="UTF-8" standalone="yes"?>
<Relationships xmlns="http://schemas.openxmlformats.org/package/2006/relationships"><Relationship Id="rId1" Type="http://schemas.openxmlformats.org/officeDocument/2006/relationships/hyperlink" Target="#PORTADA!A1"/></Relationships>
</file>

<file path=xl/drawings/_rels/drawing9.xml.rels><?xml version="1.0" encoding="UTF-8" standalone="yes"?>
<Relationships xmlns="http://schemas.openxmlformats.org/package/2006/relationships"><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0</xdr:col>
      <xdr:colOff>129830</xdr:colOff>
      <xdr:row>0</xdr:row>
      <xdr:rowOff>0</xdr:rowOff>
    </xdr:from>
    <xdr:to>
      <xdr:col>0</xdr:col>
      <xdr:colOff>622348</xdr:colOff>
      <xdr:row>1</xdr:row>
      <xdr:rowOff>154113</xdr:rowOff>
    </xdr:to>
    <xdr:pic>
      <xdr:nvPicPr>
        <xdr:cNvPr id="2" name="Imagen 1">
          <a:extLst>
            <a:ext uri="{FF2B5EF4-FFF2-40B4-BE49-F238E27FC236}">
              <a16:creationId xmlns:a16="http://schemas.microsoft.com/office/drawing/2014/main" id="{46408D7F-7BE8-40D3-BB8C-F509D938F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30" y="0"/>
          <a:ext cx="492518" cy="7349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10732</xdr:rowOff>
    </xdr:from>
    <xdr:to>
      <xdr:col>7</xdr:col>
      <xdr:colOff>377712</xdr:colOff>
      <xdr:row>0</xdr:row>
      <xdr:rowOff>418008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E1E25BE-E9F2-4521-B496-D4174F0256F2}"/>
            </a:ext>
          </a:extLst>
        </xdr:cNvPr>
        <xdr:cNvSpPr/>
      </xdr:nvSpPr>
      <xdr:spPr>
        <a:xfrm>
          <a:off x="0" y="10732"/>
          <a:ext cx="5073135"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CONTROL</a:t>
          </a:r>
          <a:r>
            <a:rPr lang="es-CO" sz="2400" b="1" baseline="0">
              <a:solidFill>
                <a:sysClr val="windowText" lastClr="000000"/>
              </a:solidFill>
            </a:rPr>
            <a:t> INTERNO DISCIPLINARIO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13854</xdr:rowOff>
    </xdr:from>
    <xdr:to>
      <xdr:col>6</xdr:col>
      <xdr:colOff>297873</xdr:colOff>
      <xdr:row>0</xdr:row>
      <xdr:rowOff>421130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F4319B6-0D83-4D76-9748-D89BEA246238}"/>
            </a:ext>
          </a:extLst>
        </xdr:cNvPr>
        <xdr:cNvSpPr/>
      </xdr:nvSpPr>
      <xdr:spPr>
        <a:xfrm>
          <a:off x="0" y="13854"/>
          <a:ext cx="4232564"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TALENTO HUMANO</a:t>
          </a:r>
          <a:endParaRPr lang="es-CO" sz="11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19706</xdr:colOff>
      <xdr:row>0</xdr:row>
      <xdr:rowOff>19707</xdr:rowOff>
    </xdr:from>
    <xdr:to>
      <xdr:col>5</xdr:col>
      <xdr:colOff>0</xdr:colOff>
      <xdr:row>0</xdr:row>
      <xdr:rowOff>426983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FCE6D48-D5BC-EA02-215E-8115622DB749}"/>
            </a:ext>
          </a:extLst>
        </xdr:cNvPr>
        <xdr:cNvSpPr/>
      </xdr:nvSpPr>
      <xdr:spPr>
        <a:xfrm>
          <a:off x="19706" y="19707"/>
          <a:ext cx="5327431"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FINANCIERA</a:t>
          </a:r>
          <a:endParaRPr lang="es-CO"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D5E38240-BC08-424E-952F-874D1650BE76}"/>
            </a:ext>
          </a:extLst>
        </xdr:cNvPr>
        <xdr:cNvSpPr/>
      </xdr:nvSpPr>
      <xdr:spPr>
        <a:xfrm>
          <a:off x="0" y="0"/>
          <a:ext cx="5327431"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GABYS</a:t>
          </a:r>
          <a:endParaRPr lang="es-CO"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611746</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59C36A3-CB92-492B-867D-1B76655F7BDC}"/>
            </a:ext>
          </a:extLst>
        </xdr:cNvPr>
        <xdr:cNvSpPr/>
      </xdr:nvSpPr>
      <xdr:spPr>
        <a:xfrm>
          <a:off x="0" y="0"/>
          <a:ext cx="3359239"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SUB.</a:t>
          </a:r>
          <a:r>
            <a:rPr lang="es-CO" sz="2400" b="1" baseline="0">
              <a:solidFill>
                <a:sysClr val="windowText" lastClr="000000"/>
              </a:solidFill>
            </a:rPr>
            <a:t> PLANIFICACIÓN ENERGÉTICA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604108</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888EB8-D9EB-4CA4-B1F0-7201F0D5E41D}"/>
            </a:ext>
          </a:extLst>
        </xdr:cNvPr>
        <xdr:cNvSpPr/>
      </xdr:nvSpPr>
      <xdr:spPr>
        <a:xfrm>
          <a:off x="0" y="0"/>
          <a:ext cx="5073135"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SUB.</a:t>
          </a:r>
          <a:r>
            <a:rPr lang="es-CO" sz="2400" b="1" baseline="0">
              <a:solidFill>
                <a:sysClr val="windowText" lastClr="000000"/>
              </a:solidFill>
            </a:rPr>
            <a:t> CONTRATOS Y SEGUIMIENTO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19706</xdr:colOff>
      <xdr:row>0</xdr:row>
      <xdr:rowOff>19707</xdr:rowOff>
    </xdr:from>
    <xdr:to>
      <xdr:col>5</xdr:col>
      <xdr:colOff>341586</xdr:colOff>
      <xdr:row>0</xdr:row>
      <xdr:rowOff>426983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87524A3-932D-4B60-9328-23A313CA574E}"/>
            </a:ext>
          </a:extLst>
        </xdr:cNvPr>
        <xdr:cNvSpPr/>
      </xdr:nvSpPr>
      <xdr:spPr>
        <a:xfrm>
          <a:off x="19706" y="19707"/>
          <a:ext cx="4907018"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COMUNIDADES ENERGÉTICAS</a:t>
          </a:r>
          <a:endParaRPr lang="es-CO"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562920</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BDD0975-F15F-4564-9E9F-E2FE629A8ABD}"/>
            </a:ext>
          </a:extLst>
        </xdr:cNvPr>
        <xdr:cNvSpPr/>
      </xdr:nvSpPr>
      <xdr:spPr>
        <a:xfrm>
          <a:off x="1" y="0"/>
          <a:ext cx="4791676"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PLANEACIÓN INSTITUCIONAL</a:t>
          </a:r>
          <a:endParaRPr lang="es-CO" sz="2400" b="1"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10732</xdr:rowOff>
    </xdr:from>
    <xdr:to>
      <xdr:col>7</xdr:col>
      <xdr:colOff>0</xdr:colOff>
      <xdr:row>0</xdr:row>
      <xdr:rowOff>418008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18204C92-3411-46DE-89B3-977E4A55CF84}"/>
            </a:ext>
          </a:extLst>
        </xdr:cNvPr>
        <xdr:cNvSpPr/>
      </xdr:nvSpPr>
      <xdr:spPr>
        <a:xfrm>
          <a:off x="0" y="10732"/>
          <a:ext cx="3573887"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COMUNICACIONES</a:t>
          </a:r>
          <a:endParaRPr lang="es-CO" sz="2400" b="1" baseline="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527966</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5B8EFEE-A870-4234-A902-1F2F98737807}"/>
            </a:ext>
          </a:extLst>
        </xdr:cNvPr>
        <xdr:cNvSpPr/>
      </xdr:nvSpPr>
      <xdr:spPr>
        <a:xfrm>
          <a:off x="0" y="0"/>
          <a:ext cx="5073135"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CONTROL INTERNO</a:t>
          </a:r>
          <a:endParaRPr lang="es-CO" sz="2400" b="1" baseline="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579550</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8977CA5C-5ADA-4D97-87C4-D046737AC985}"/>
            </a:ext>
          </a:extLst>
        </xdr:cNvPr>
        <xdr:cNvSpPr/>
      </xdr:nvSpPr>
      <xdr:spPr>
        <a:xfrm>
          <a:off x="1" y="0"/>
          <a:ext cx="4899338"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OF. JURÍDICA</a:t>
          </a:r>
          <a:endParaRPr lang="es-CO" sz="2400" b="1" baseline="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504423</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47B287B-7237-4044-A27B-1870D283C7B0}"/>
            </a:ext>
          </a:extLst>
        </xdr:cNvPr>
        <xdr:cNvSpPr/>
      </xdr:nvSpPr>
      <xdr:spPr>
        <a:xfrm>
          <a:off x="0" y="0"/>
          <a:ext cx="4298324"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baseline="0">
              <a:solidFill>
                <a:sysClr val="windowText" lastClr="000000"/>
              </a:solidFill>
            </a:rPr>
            <a:t>TECNOLOGÍA Y SISTEMAS DE INFORMACIÓN</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0eb1a1e2dd716233/IPSE/PLANEACI&#211;N/PLAN%20DE%20ACCI&#211;N%202026/2026/SEGUIMIENTO/Plan%20de%20acci&#243;n%202026%20Consolidado.xlsx" TargetMode="External"/><Relationship Id="rId2" Type="http://schemas.microsoft.com/office/2019/04/relationships/externalLinkLongPath" Target="Plan%20de%20acci&#243;n%202026%20Consolidado.xlsx?609F3651" TargetMode="External"/><Relationship Id="rId1" Type="http://schemas.openxmlformats.org/officeDocument/2006/relationships/externalLinkPath" Target="file:///\\609F3651\Plan%20de%20acci&#243;n%202026%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ecopilación de Datos"/>
      <sheetName val="PRESENTACIÓN"/>
      <sheetName val="Notas I Tri"/>
      <sheetName val="FORMATO"/>
      <sheetName val="SPE"/>
      <sheetName val="SCYS"/>
      <sheetName val="Com. Energéticas"/>
      <sheetName val="Planeación"/>
      <sheetName val="Comunicaciones"/>
      <sheetName val="Control Interno"/>
      <sheetName val="OF. Jurídica"/>
      <sheetName val="TSI"/>
      <sheetName val="UCID"/>
      <sheetName val="Talento Humano"/>
      <sheetName val="Financiera"/>
      <sheetName val="GABYS"/>
    </sheetNames>
    <sheetDataSet>
      <sheetData sheetId="0" refreshError="1"/>
      <sheetData sheetId="1" refreshError="1"/>
      <sheetData sheetId="2"/>
      <sheetData sheetId="3" refreshError="1"/>
      <sheetData sheetId="4">
        <row r="1">
          <cell r="Q1">
            <v>21.666666666666668</v>
          </cell>
        </row>
        <row r="2">
          <cell r="AH2" t="str">
            <v>DEBE SER DEL AVANCE</v>
          </cell>
          <cell r="AN2" t="str">
            <v>DEBE SER DEL AVANCE</v>
          </cell>
          <cell r="AT2" t="str">
            <v>DEBE SER DEL AVANCE</v>
          </cell>
        </row>
        <row r="3">
          <cell r="AB3">
            <v>13.333333333333334</v>
          </cell>
          <cell r="AH3">
            <v>33.333333333333329</v>
          </cell>
          <cell r="AN3">
            <v>40</v>
          </cell>
          <cell r="AT3">
            <v>13.333333333333334</v>
          </cell>
        </row>
        <row r="4">
          <cell r="AB4">
            <v>20</v>
          </cell>
          <cell r="AH4">
            <v>37.5</v>
          </cell>
          <cell r="AN4">
            <v>25</v>
          </cell>
          <cell r="AT4">
            <v>17.5</v>
          </cell>
        </row>
        <row r="5">
          <cell r="AB5">
            <v>25</v>
          </cell>
          <cell r="AH5">
            <v>100</v>
          </cell>
          <cell r="AN5">
            <v>100</v>
          </cell>
          <cell r="AT5">
            <v>100</v>
          </cell>
        </row>
        <row r="6">
          <cell r="AB6">
            <v>25</v>
          </cell>
          <cell r="AH6">
            <v>100</v>
          </cell>
          <cell r="AN6">
            <v>100</v>
          </cell>
          <cell r="AT6">
            <v>100</v>
          </cell>
        </row>
        <row r="7">
          <cell r="AB7">
            <v>25</v>
          </cell>
          <cell r="AH7">
            <v>100</v>
          </cell>
          <cell r="AN7">
            <v>100</v>
          </cell>
          <cell r="AT7">
            <v>100</v>
          </cell>
        </row>
      </sheetData>
      <sheetData sheetId="5">
        <row r="1">
          <cell r="Q1">
            <v>13.121666666666666</v>
          </cell>
        </row>
        <row r="3">
          <cell r="AB3">
            <v>10</v>
          </cell>
          <cell r="AH3">
            <v>10</v>
          </cell>
          <cell r="AN3">
            <v>30</v>
          </cell>
          <cell r="AT3">
            <v>50</v>
          </cell>
        </row>
        <row r="4">
          <cell r="AB4">
            <v>20</v>
          </cell>
          <cell r="AH4">
            <v>20</v>
          </cell>
          <cell r="AN4">
            <v>20</v>
          </cell>
          <cell r="AT4">
            <v>40</v>
          </cell>
        </row>
        <row r="5">
          <cell r="AB5">
            <v>25</v>
          </cell>
          <cell r="AH5">
            <v>25</v>
          </cell>
          <cell r="AN5">
            <v>25</v>
          </cell>
          <cell r="AT5">
            <v>25</v>
          </cell>
        </row>
        <row r="6">
          <cell r="AB6">
            <v>10</v>
          </cell>
          <cell r="AH6">
            <v>10</v>
          </cell>
          <cell r="AN6">
            <v>30</v>
          </cell>
          <cell r="AT6">
            <v>50</v>
          </cell>
        </row>
        <row r="7">
          <cell r="AB7">
            <v>10</v>
          </cell>
          <cell r="AH7">
            <v>10</v>
          </cell>
          <cell r="AN7">
            <v>30</v>
          </cell>
          <cell r="AT7">
            <v>50</v>
          </cell>
        </row>
        <row r="8">
          <cell r="AB8">
            <v>10</v>
          </cell>
          <cell r="AH8">
            <v>20</v>
          </cell>
          <cell r="AN8">
            <v>50</v>
          </cell>
          <cell r="AT8">
            <v>20</v>
          </cell>
        </row>
        <row r="9">
          <cell r="AB9">
            <v>20</v>
          </cell>
          <cell r="AH9">
            <v>20</v>
          </cell>
          <cell r="AN9">
            <v>20</v>
          </cell>
          <cell r="AT9">
            <v>40</v>
          </cell>
        </row>
        <row r="10">
          <cell r="AB10">
            <v>13.333333333333334</v>
          </cell>
          <cell r="AH10">
            <v>20</v>
          </cell>
          <cell r="AN10">
            <v>33.333333333333329</v>
          </cell>
          <cell r="AT10">
            <v>33.333333333333329</v>
          </cell>
        </row>
      </sheetData>
      <sheetData sheetId="6">
        <row r="1">
          <cell r="R1">
            <v>4.166666666666667</v>
          </cell>
        </row>
        <row r="3">
          <cell r="L3">
            <v>0</v>
          </cell>
        </row>
        <row r="4">
          <cell r="L4">
            <v>23</v>
          </cell>
        </row>
        <row r="5">
          <cell r="L5">
            <v>0</v>
          </cell>
        </row>
        <row r="6">
          <cell r="L6">
            <v>23</v>
          </cell>
        </row>
        <row r="7">
          <cell r="L7">
            <v>0</v>
          </cell>
        </row>
        <row r="8">
          <cell r="L8">
            <v>0</v>
          </cell>
        </row>
      </sheetData>
      <sheetData sheetId="7">
        <row r="1">
          <cell r="Q1">
            <v>42</v>
          </cell>
        </row>
        <row r="3">
          <cell r="AB3">
            <v>100</v>
          </cell>
        </row>
        <row r="4">
          <cell r="AB4">
            <v>100</v>
          </cell>
        </row>
        <row r="5">
          <cell r="AB5">
            <v>100</v>
          </cell>
        </row>
        <row r="6">
          <cell r="AB6">
            <v>25</v>
          </cell>
        </row>
        <row r="7">
          <cell r="AB7">
            <v>100</v>
          </cell>
        </row>
        <row r="8">
          <cell r="AB8">
            <v>0</v>
          </cell>
        </row>
        <row r="9">
          <cell r="AB9">
            <v>25</v>
          </cell>
        </row>
        <row r="10">
          <cell r="AB10">
            <v>25</v>
          </cell>
        </row>
        <row r="11">
          <cell r="AB11">
            <v>0</v>
          </cell>
        </row>
        <row r="12">
          <cell r="AB12">
            <v>25</v>
          </cell>
        </row>
        <row r="13">
          <cell r="AB13">
            <v>25</v>
          </cell>
        </row>
        <row r="14">
          <cell r="AB14">
            <v>25</v>
          </cell>
        </row>
        <row r="15">
          <cell r="AB15">
            <v>25</v>
          </cell>
        </row>
        <row r="16">
          <cell r="AB16">
            <v>25</v>
          </cell>
        </row>
        <row r="17">
          <cell r="AB17">
            <v>25</v>
          </cell>
        </row>
        <row r="18">
          <cell r="AB18">
            <v>25</v>
          </cell>
        </row>
        <row r="19">
          <cell r="AB19">
            <v>0</v>
          </cell>
        </row>
        <row r="20">
          <cell r="AB20">
            <v>25</v>
          </cell>
        </row>
        <row r="21">
          <cell r="AB21">
            <v>0</v>
          </cell>
        </row>
        <row r="22">
          <cell r="AB22">
            <v>0</v>
          </cell>
        </row>
        <row r="23">
          <cell r="AB23">
            <v>25</v>
          </cell>
        </row>
        <row r="24">
          <cell r="AB24">
            <v>75</v>
          </cell>
        </row>
        <row r="25">
          <cell r="AB25">
            <v>25</v>
          </cell>
        </row>
        <row r="26">
          <cell r="AB26">
            <v>25</v>
          </cell>
        </row>
      </sheetData>
      <sheetData sheetId="8">
        <row r="1">
          <cell r="P1">
            <v>37.545373880777611</v>
          </cell>
        </row>
        <row r="3">
          <cell r="AA3">
            <v>100</v>
          </cell>
        </row>
        <row r="4">
          <cell r="AA4">
            <v>100</v>
          </cell>
        </row>
        <row r="5">
          <cell r="AA5">
            <v>25</v>
          </cell>
        </row>
        <row r="6">
          <cell r="AA6">
            <v>25</v>
          </cell>
        </row>
        <row r="7">
          <cell r="AA7">
            <v>50</v>
          </cell>
        </row>
        <row r="8">
          <cell r="AA8">
            <v>25</v>
          </cell>
        </row>
        <row r="9">
          <cell r="AA9">
            <v>35.714285714285715</v>
          </cell>
        </row>
        <row r="10">
          <cell r="AA10">
            <v>25</v>
          </cell>
        </row>
        <row r="11">
          <cell r="AA11">
            <v>16.666666666666664</v>
          </cell>
        </row>
        <row r="12">
          <cell r="AA12">
            <v>41.666666666666671</v>
          </cell>
        </row>
        <row r="13">
          <cell r="AA13">
            <v>0</v>
          </cell>
        </row>
        <row r="14">
          <cell r="AA14">
            <v>16.666666666666664</v>
          </cell>
        </row>
        <row r="15">
          <cell r="AA15">
            <v>8.3333333333333321</v>
          </cell>
        </row>
        <row r="16">
          <cell r="AA16">
            <v>0</v>
          </cell>
        </row>
      </sheetData>
      <sheetData sheetId="9">
        <row r="1">
          <cell r="Q1">
            <v>62.5</v>
          </cell>
        </row>
        <row r="3">
          <cell r="AB3">
            <v>100</v>
          </cell>
        </row>
        <row r="4">
          <cell r="AB4">
            <v>25</v>
          </cell>
        </row>
      </sheetData>
      <sheetData sheetId="10">
        <row r="1">
          <cell r="Q1">
            <v>11.111111111111112</v>
          </cell>
        </row>
        <row r="3">
          <cell r="AB3">
            <v>0</v>
          </cell>
        </row>
        <row r="4">
          <cell r="AB4">
            <v>0</v>
          </cell>
        </row>
        <row r="5">
          <cell r="AB5">
            <v>33.333333333333329</v>
          </cell>
        </row>
      </sheetData>
      <sheetData sheetId="11">
        <row r="1">
          <cell r="Q1">
            <v>17.5</v>
          </cell>
        </row>
        <row r="3">
          <cell r="AB3">
            <v>0</v>
          </cell>
        </row>
        <row r="4">
          <cell r="AB4">
            <v>0</v>
          </cell>
        </row>
        <row r="5">
          <cell r="AB5">
            <v>25</v>
          </cell>
        </row>
        <row r="6">
          <cell r="AB6">
            <v>25</v>
          </cell>
        </row>
        <row r="7">
          <cell r="AB7">
            <v>25</v>
          </cell>
        </row>
        <row r="8">
          <cell r="AB8">
            <v>25</v>
          </cell>
        </row>
        <row r="9">
          <cell r="AB9">
            <v>25</v>
          </cell>
        </row>
        <row r="10">
          <cell r="AB10">
            <v>25</v>
          </cell>
        </row>
        <row r="11">
          <cell r="AB11">
            <v>0</v>
          </cell>
        </row>
        <row r="12">
          <cell r="AB12">
            <v>25</v>
          </cell>
        </row>
      </sheetData>
      <sheetData sheetId="12">
        <row r="1">
          <cell r="Q1">
            <v>16.666666666666668</v>
          </cell>
        </row>
        <row r="3">
          <cell r="AB3">
            <v>0</v>
          </cell>
        </row>
        <row r="4">
          <cell r="AB4">
            <v>33.333333333333329</v>
          </cell>
        </row>
      </sheetData>
      <sheetData sheetId="13">
        <row r="1">
          <cell r="Q1">
            <v>47.916666666666664</v>
          </cell>
        </row>
        <row r="3">
          <cell r="AB3">
            <v>100</v>
          </cell>
          <cell r="AH3">
            <v>0</v>
          </cell>
          <cell r="AN3">
            <v>0</v>
          </cell>
          <cell r="AT3">
            <v>0</v>
          </cell>
        </row>
        <row r="4">
          <cell r="AB4">
            <v>25</v>
          </cell>
          <cell r="AH4">
            <v>25</v>
          </cell>
          <cell r="AN4">
            <v>25</v>
          </cell>
          <cell r="AT4">
            <v>25</v>
          </cell>
        </row>
        <row r="5">
          <cell r="AB5">
            <v>100</v>
          </cell>
          <cell r="AH5">
            <v>0</v>
          </cell>
          <cell r="AN5">
            <v>0</v>
          </cell>
          <cell r="AT5">
            <v>0</v>
          </cell>
        </row>
        <row r="6">
          <cell r="AB6">
            <v>25</v>
          </cell>
          <cell r="AH6">
            <v>25</v>
          </cell>
          <cell r="AN6">
            <v>25</v>
          </cell>
          <cell r="AT6">
            <v>25</v>
          </cell>
        </row>
        <row r="7">
          <cell r="AB7">
            <v>25</v>
          </cell>
          <cell r="AH7">
            <v>25</v>
          </cell>
          <cell r="AN7">
            <v>25</v>
          </cell>
          <cell r="AT7">
            <v>25</v>
          </cell>
        </row>
        <row r="8">
          <cell r="AB8">
            <v>25</v>
          </cell>
          <cell r="AH8">
            <v>25</v>
          </cell>
          <cell r="AN8">
            <v>25</v>
          </cell>
          <cell r="AT8">
            <v>25</v>
          </cell>
        </row>
        <row r="9">
          <cell r="AB9">
            <v>100</v>
          </cell>
          <cell r="AH9">
            <v>0</v>
          </cell>
          <cell r="AN9">
            <v>0</v>
          </cell>
          <cell r="AT9">
            <v>0</v>
          </cell>
        </row>
        <row r="10">
          <cell r="AB10">
            <v>25</v>
          </cell>
          <cell r="AH10">
            <v>25</v>
          </cell>
          <cell r="AN10">
            <v>25</v>
          </cell>
          <cell r="AT10">
            <v>25</v>
          </cell>
        </row>
        <row r="11">
          <cell r="AB11">
            <v>25</v>
          </cell>
          <cell r="AH11">
            <v>25</v>
          </cell>
          <cell r="AN11">
            <v>25</v>
          </cell>
          <cell r="AT11">
            <v>25</v>
          </cell>
        </row>
        <row r="12">
          <cell r="AB12">
            <v>0</v>
          </cell>
          <cell r="AH12">
            <v>0</v>
          </cell>
          <cell r="AN12">
            <v>100</v>
          </cell>
          <cell r="AT12">
            <v>0</v>
          </cell>
        </row>
        <row r="13">
          <cell r="AB13">
            <v>100</v>
          </cell>
          <cell r="AH13">
            <v>0</v>
          </cell>
          <cell r="AN13">
            <v>0</v>
          </cell>
          <cell r="AT13">
            <v>0</v>
          </cell>
        </row>
        <row r="14">
          <cell r="AB14">
            <v>25</v>
          </cell>
          <cell r="AH14">
            <v>25</v>
          </cell>
          <cell r="AN14">
            <v>25</v>
          </cell>
          <cell r="AT14">
            <v>25</v>
          </cell>
        </row>
      </sheetData>
      <sheetData sheetId="14">
        <row r="1">
          <cell r="R1">
            <v>37.878787878787882</v>
          </cell>
        </row>
        <row r="3">
          <cell r="AC3">
            <v>0</v>
          </cell>
          <cell r="AI3">
            <v>100</v>
          </cell>
          <cell r="AO3">
            <v>0</v>
          </cell>
          <cell r="AU3">
            <v>0</v>
          </cell>
        </row>
        <row r="4">
          <cell r="AC4">
            <v>0</v>
          </cell>
          <cell r="AI4">
            <v>100</v>
          </cell>
          <cell r="AO4">
            <v>0</v>
          </cell>
          <cell r="AU4">
            <v>0</v>
          </cell>
        </row>
        <row r="5">
          <cell r="AC5">
            <v>100</v>
          </cell>
          <cell r="AI5">
            <v>0</v>
          </cell>
          <cell r="AO5">
            <v>0</v>
          </cell>
          <cell r="AU5">
            <v>0</v>
          </cell>
        </row>
        <row r="6">
          <cell r="AC6">
            <v>27.27272727272727</v>
          </cell>
          <cell r="AI6">
            <v>27.27272727272727</v>
          </cell>
          <cell r="AO6">
            <v>27.27272727272727</v>
          </cell>
          <cell r="AU6">
            <v>18.181818181818183</v>
          </cell>
        </row>
        <row r="7">
          <cell r="AC7">
            <v>0</v>
          </cell>
          <cell r="AI7">
            <v>40</v>
          </cell>
          <cell r="AO7">
            <v>30</v>
          </cell>
          <cell r="AU7">
            <v>30</v>
          </cell>
        </row>
        <row r="8">
          <cell r="AC8">
            <v>100</v>
          </cell>
          <cell r="AI8">
            <v>0</v>
          </cell>
          <cell r="AO8">
            <v>0</v>
          </cell>
          <cell r="AU8">
            <v>0</v>
          </cell>
        </row>
      </sheetData>
      <sheetData sheetId="15">
        <row r="1">
          <cell r="Q1">
            <v>19.791666666666668</v>
          </cell>
        </row>
        <row r="3">
          <cell r="AB3">
            <v>0</v>
          </cell>
          <cell r="AH3">
            <v>50</v>
          </cell>
          <cell r="AN3">
            <v>0</v>
          </cell>
          <cell r="AT3">
            <v>50</v>
          </cell>
        </row>
        <row r="4">
          <cell r="AB4">
            <v>0</v>
          </cell>
          <cell r="AH4">
            <v>0</v>
          </cell>
          <cell r="AN4">
            <v>0</v>
          </cell>
          <cell r="AT4">
            <v>100</v>
          </cell>
        </row>
        <row r="5">
          <cell r="AB5">
            <v>25</v>
          </cell>
          <cell r="AH5">
            <v>25</v>
          </cell>
          <cell r="AN5">
            <v>25</v>
          </cell>
          <cell r="AT5">
            <v>25</v>
          </cell>
        </row>
        <row r="6">
          <cell r="AB6">
            <v>0</v>
          </cell>
          <cell r="AH6">
            <v>0</v>
          </cell>
          <cell r="AN6">
            <v>0</v>
          </cell>
          <cell r="AT6">
            <v>100</v>
          </cell>
        </row>
        <row r="7">
          <cell r="AB7">
            <v>25</v>
          </cell>
          <cell r="AH7">
            <v>25</v>
          </cell>
          <cell r="AN7">
            <v>25</v>
          </cell>
          <cell r="AT7">
            <v>25</v>
          </cell>
        </row>
        <row r="8">
          <cell r="AB8">
            <v>0</v>
          </cell>
          <cell r="AH8">
            <v>50</v>
          </cell>
          <cell r="AN8">
            <v>0</v>
          </cell>
          <cell r="AT8">
            <v>50</v>
          </cell>
        </row>
        <row r="9">
          <cell r="AB9">
            <v>0</v>
          </cell>
          <cell r="AH9">
            <v>33.333333333333329</v>
          </cell>
          <cell r="AN9">
            <v>33.333333333333329</v>
          </cell>
          <cell r="AT9">
            <v>33.333333333333329</v>
          </cell>
        </row>
        <row r="10">
          <cell r="AB10">
            <v>0</v>
          </cell>
          <cell r="AH10">
            <v>0</v>
          </cell>
          <cell r="AN10">
            <v>100</v>
          </cell>
          <cell r="AT10">
            <v>100</v>
          </cell>
        </row>
      </sheetData>
    </sheetDataSet>
  </externalBook>
</externalLink>
</file>

<file path=xl/persons/person.xml><?xml version="1.0" encoding="utf-8"?>
<personList xmlns="http://schemas.microsoft.com/office/spreadsheetml/2018/threadedcomments" xmlns:x="http://schemas.openxmlformats.org/spreadsheetml/2006/main">
  <person displayName="Diana Menjura" id="{30F8E12C-75E4-4363-B834-D4D2471330EF}" userId="0eb1a1e2dd716233"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4" dT="2026-04-14T15:23:53.28" personId="{30F8E12C-75E4-4363-B834-D4D2471330EF}" id="{AB8FA11B-2756-43F7-8599-77571F550D36}">
    <text>Hay evidencias, es necesario colocar el avance de la meta, no es viable dejar en “0”
Considero necesario revisar la meta, ya que no se entiende con mucha claridad que son los entregables</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ipsegovco-my.sharepoint.com/:f:/g/personal/planeacion_ipse_gov_co/IgCbQSUjppGNRa9M-K4lO0piAYySApigB_Giz5f2kOgKmqE?e=HMYSh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psegovco-my.sharepoint.com/:f:/g/personal/sistemas_ipse_gov_co/IgA9Y6scAUuKQp9GINiA-EAfAaPoWJnkh5bxhV_P9_5N1v8?e=1dSarG" TargetMode="External"/><Relationship Id="rId3" Type="http://schemas.openxmlformats.org/officeDocument/2006/relationships/hyperlink" Target="https://ipsegovco-my.sharepoint.com/:f:/g/personal/sistemas_ipse_gov_co/IgDid2ePt-BoRo0JkWYjSMhOAbT8o-WAnc-jSGHLtJGe3A0?e=bMicZk" TargetMode="External"/><Relationship Id="rId7" Type="http://schemas.openxmlformats.org/officeDocument/2006/relationships/hyperlink" Target="https://ipsegovco-my.sharepoint.com/:f:/g/personal/sistemas_ipse_gov_co/IgAZsPTrRns_QYuwAhvPj139AaraKLSE5fdR3T1zFgUbTqo?e=dDu5jB" TargetMode="External"/><Relationship Id="rId2" Type="http://schemas.openxmlformats.org/officeDocument/2006/relationships/hyperlink" Target="https://ipsegovco-my.sharepoint.com/:f:/g/personal/sistemas_ipse_gov_co/IgD8xNj0lwVvSJB5tAxofBlyAVXVTXXXL8QOHF7SqsoTkg0?e=jOjWw9" TargetMode="External"/><Relationship Id="rId1" Type="http://schemas.openxmlformats.org/officeDocument/2006/relationships/hyperlink" Target="https://ipsegovco-my.sharepoint.com/:f:/g/personal/sistemas_ipse_gov_co/IgA0g1bKY7z-SbJ2fzI0Z9uoAW1H_psCx10WQQaQqgypGxc?e=eGYh9a" TargetMode="External"/><Relationship Id="rId6" Type="http://schemas.openxmlformats.org/officeDocument/2006/relationships/hyperlink" Target="https://ipsegovco-my.sharepoint.com/:f:/g/personal/sistemas_ipse_gov_co/IgCFx2SO0hGcSbfxY9yKSqZEAfYzZOc91sIsASVVJV9MXnE?e=JI1YMV" TargetMode="External"/><Relationship Id="rId5" Type="http://schemas.openxmlformats.org/officeDocument/2006/relationships/hyperlink" Target="https://ipsegovco-my.sharepoint.com/:f:/g/personal/sistemas_ipse_gov_co/IgAXqaQaYOTsT5eakI0gM31DAZvlTL2OvOP7R46J1NB3RUk?e=74SfH8" TargetMode="External"/><Relationship Id="rId4" Type="http://schemas.openxmlformats.org/officeDocument/2006/relationships/hyperlink" Target="https://ipsegovco-my.sharepoint.com/:f:/g/personal/sistemas_ipse_gov_co/IgCh5cu4NJSVRInuGR9BEHd6AXHyiQY3GbdWuPF8Cp92O6g?e=oChXN7" TargetMode="External"/><Relationship Id="rId9"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ipsegovco-my.sharepoint.com/:f:/g/personal/planeacion_ipse_gov_co/IgC1CosDtT0cRYby-5YLNb_vAb7XLJC5Jc6AjKL6qPy3Usk?e=f3slX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ipsegovco-my.sharepoint.com/:x:/g/personal/planeacion_ipse_gov_co/IQCx0mFhGbs9RbW8qfW4pZI1AetHfOEtI9jA-NFzP0UfC5U?e=pii7EI" TargetMode="External"/><Relationship Id="rId3"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TALENTO%20HUMANO%20PLAN%20DE%20ACCI%C3%93N%202026%2FBienestar%2FPRIMER%20TRIMESTRE%202026%2FPLAN%20DE%20BIENESTAR%202026&amp;viewid=24c32186%2Dfdfa%2D4c98%2D9555%2D0d423d0ba81a&amp;ct=1775851448136&amp;or=OWA%2DNT%2DMail" TargetMode="External"/><Relationship Id="rId7" Type="http://schemas.openxmlformats.org/officeDocument/2006/relationships/hyperlink" Target="https://ipsegovco-my.sharepoint.com/:f:/g/personal/planeacion_ipse_gov_co/IgA2S4SgpRdXTKfbMn5BzBBbAfNb2BQ2j4gdjr9hkneVcpc?e=cSDRrJ" TargetMode="External"/><Relationship Id="rId12" Type="http://schemas.openxmlformats.org/officeDocument/2006/relationships/drawing" Target="../drawings/drawing11.xml"/><Relationship Id="rId2" Type="http://schemas.openxmlformats.org/officeDocument/2006/relationships/hyperlink" Target="https://ipse.gov.co/acuerdos-de-gestion/" TargetMode="External"/><Relationship Id="rId1" Type="http://schemas.openxmlformats.org/officeDocument/2006/relationships/hyperlink" Target="https://ipsegovco-my.sharepoint.com/:b:/r/personal/planeacion_ipse_gov_co/Documents/PLANEACI%C3%93N%20INSTITUCIONAL%202026/2026%20PLANES%20DE%20ACCI%C3%93N%20AREAS/TALENTO%20HUMANO%20PLAN%20DE%20ACCI%C3%93N%202026/CAPACITACION/Resolucion%20PIC%202026.pdf?csf=1&amp;web=1&amp;e=LQzYoA" TargetMode="External"/><Relationship Id="rId6" Type="http://schemas.openxmlformats.org/officeDocument/2006/relationships/hyperlink" Target="https://ipsegovco-my.sharepoint.com/:x:/g/personal/planeacion_ipse_gov_co/IQCylwlfhXecTJN2EZeNfyyZAQMIlrtCXLpuLMHi86zs1EQ?e=3vqMTN" TargetMode="External"/><Relationship Id="rId11" Type="http://schemas.openxmlformats.org/officeDocument/2006/relationships/printerSettings" Target="../printerSettings/printerSettings3.bin"/><Relationship Id="rId5"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TALENTO%20HUMANO%20PLAN%20DE%20ACCI%C3%93N%202026%2FBienestar%2FPRIMER%20TRIMESTRE%202026%2FEJECUTADO&amp;viewid=24c32186%2Dfdfa%2D4c98%2D9555%2D0d423d0ba81a&amp;ct=1775851364221&amp;or=OWA%2DNT%2DMail" TargetMode="External"/><Relationship Id="rId10" Type="http://schemas.openxmlformats.org/officeDocument/2006/relationships/hyperlink" Target="https://ipsegovco-my.sharepoint.com/:f:/g/personal/planeacion_ipse_gov_co/IgBF0nfMwH6DRqizXXlkP537AW0-Sio0VEQjKzHyVxhjxrg?e=WlCCo8" TargetMode="External"/><Relationship Id="rId4"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TALENTO%20HUMANO%20PLAN%20DE%20ACCI%C3%93N%202026%2FSGSST&amp;viewid=24c32186%2Dfdfa%2D4c98%2D9555%2D0d423d0ba81a&amp;ct=1775676845602&amp;or=OWA%2DNT%2DMail" TargetMode="External"/><Relationship Id="rId9" Type="http://schemas.openxmlformats.org/officeDocument/2006/relationships/hyperlink" Target="https://ipsegovco-my.sharepoint.com/:f:/g/personal/planeacion_ipse_gov_co/IgDrzQ8TxnSzQ59nqsGh6ABdAUOCeuZWJJTOxmI-EsFfGUU?e=KTMTb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ipse.gov.co/mapa-del-sitio/transparencia-ipse/presupuestos/estados-financieros/" TargetMode="External"/><Relationship Id="rId2" Type="http://schemas.openxmlformats.org/officeDocument/2006/relationships/hyperlink" Target="https://ipse.gov.co/mapa-del-sitio/transparencia-ipse/presupuestos/ejecucion-presupuestal-historica-anual/ejecucion-presupuestal/" TargetMode="External"/><Relationship Id="rId1" Type="http://schemas.openxmlformats.org/officeDocument/2006/relationships/hyperlink" Target="https://ipse.gov.co/mapa-del-sitio/transparencia-ipse/presupuestos/presupuesto-general-asignado/" TargetMode="External"/><Relationship Id="rId5" Type="http://schemas.openxmlformats.org/officeDocument/2006/relationships/drawing" Target="../drawings/drawing12.xml"/><Relationship Id="rId4"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3" Type="http://schemas.openxmlformats.org/officeDocument/2006/relationships/hyperlink" Target="https://ipsegovco-my.sharepoint.com/:f:/g/personal/planeacion_ipse_gov_co/IgBxbBvXBsPzQIsaC0cdh1CJAdYJzmcudJecsIx1OiAbUzU?e=n5nJwd" TargetMode="External"/><Relationship Id="rId2" Type="http://schemas.openxmlformats.org/officeDocument/2006/relationships/hyperlink" Target="https://ipsegovco-my.sharepoint.com/:f:/g/personal/planeacion_ipse_gov_co/IgC2JEImpfSySIssneUzpYeXAXurUkukaO-THtQ4rogU3Ms?e=dZ5bgB" TargetMode="External"/><Relationship Id="rId1" Type="http://schemas.openxmlformats.org/officeDocument/2006/relationships/hyperlink" Target="https://ipsegovco-my.sharepoint.com/:f:/g/personal/planeacion_ipse_gov_co/IgAbEA1R5LyzRZB9qtB1k8TWAXvxZrUDnsLWQ_iMhViBXdI?e=8WtyVs" TargetMode="External"/><Relationship Id="rId6" Type="http://schemas.openxmlformats.org/officeDocument/2006/relationships/drawing" Target="../drawings/drawing13.xml"/><Relationship Id="rId5" Type="http://schemas.openxmlformats.org/officeDocument/2006/relationships/printerSettings" Target="../printerSettings/printerSettings5.bin"/><Relationship Id="rId4" Type="http://schemas.openxmlformats.org/officeDocument/2006/relationships/hyperlink" Target="https://ipsegovco-my.sharepoint.com/:f:/g/personal/planeacion_ipse_gov_co/IgCmenVY2yQpQ6mwKzkTHstkASkBnJz1hUkXyXXS1nb74Fk?e=rUwgU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ipsegovco-my.sharepoint.com/:f:/g/personal/planeacion_ipse_gov_co/IgAp6Z-Vuon2Rb4XZvybSbaxAe7g_OUIRyhJHJVWKP3ZHSM?e=amRAbF" TargetMode="External"/><Relationship Id="rId2" Type="http://schemas.openxmlformats.org/officeDocument/2006/relationships/hyperlink" Target="https://ipsegovco-my.sharepoint.com/:f:/g/personal/planeacion_ipse_gov_co/IgBrtonjlPMrTKLqOLcgR2I6Acie_7_4NXqpyCARPK0I9qk?e=GJ31ez" TargetMode="External"/><Relationship Id="rId1" Type="http://schemas.openxmlformats.org/officeDocument/2006/relationships/hyperlink" Target="https://ipsegovco-my.sharepoint.com/:f:/g/personal/planeacion_ipse_gov_co/IgBOEy3_x-HYRql9_2OQj26GAaDMd6GCpUK3sI3HpNmUsCw?e=etuP9R" TargetMode="External"/><Relationship Id="rId6" Type="http://schemas.openxmlformats.org/officeDocument/2006/relationships/drawing" Target="../drawings/drawing2.xml"/><Relationship Id="rId5" Type="http://schemas.openxmlformats.org/officeDocument/2006/relationships/hyperlink" Target="https://ipsegovco-my.sharepoint.com/:f:/g/personal/planeacion_ipse_gov_co/IgBjDYy49FJMTYxQWnRsw59VAcSc4IsYgkUrW0kKSf3kZDU?e=xnQX6g" TargetMode="External"/><Relationship Id="rId4" Type="http://schemas.openxmlformats.org/officeDocument/2006/relationships/hyperlink" Target="https://ipsegovco-my.sharepoint.com/:f:/g/personal/planeacion_ipse_gov_co/IgBjDYy49FJMTYxQWnRsw59VAcSc4IsYgkUrW0kKSf3kZDU?e=xnQX6g" TargetMode="Externa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ipsegovco-my.sharepoint.com/:f:/g/personal/planeacion_ipse_gov_co/IgA71B4_1a_0TYPVqcyWjtDmAX3UgTVya6KQkWwu7yBB7WM?e=Wecfax" TargetMode="External"/><Relationship Id="rId7" Type="http://schemas.openxmlformats.org/officeDocument/2006/relationships/drawing" Target="../drawings/drawing3.xml"/><Relationship Id="rId2"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SCS%20PLAN%20DE%20ACCI%C3%93N%202026%2FPrimer%20Trimestre%2FFila%2010%20%2D%20Informes%20de%20Supervisor&amp;viewid=24c32186%2Dfdfa%2D4c98%2D9555%2D0d423d0ba81a&amp;ct=1776095233283&amp;or=OWA%2DNT%2DMail" TargetMode="External"/><Relationship Id="rId1" Type="http://schemas.openxmlformats.org/officeDocument/2006/relationships/hyperlink" Target="https://ipsegovco-my.sharepoint.com/personal/planeacion_ipse_gov_co/_layouts/15/onedrive.aspx?ct=1775483339575&amp;or=OWA%2DNT%2DMail&amp;startedResponseCatch=true&amp;id=%2Fpersonal%2Fplaneacion%5Fipse%5Fgov%5Fco%2FDocuments%2FPLANEACI%C3%93N%20INSTITUCIONAL%202026%2F2026%20PLANES%20DE%20ACCI%C3%93N%20AREAS%2FSCS%20PLAN%20DE%20ACCI%C3%93N%202026%2FPrimer%20Trimestre" TargetMode="External"/><Relationship Id="rId6" Type="http://schemas.openxmlformats.org/officeDocument/2006/relationships/hyperlink" Target="https://community.secop.gov.co/Public/Tendering/ContractNoticeManagement/Index?currentLanguage=es-CO&amp;Page=login&amp;Country=CO&amp;SkinName=CCE" TargetMode="External"/><Relationship Id="rId5" Type="http://schemas.openxmlformats.org/officeDocument/2006/relationships/hyperlink" Target="https://ipsegovco-my.sharepoint.com/:f:/g/personal/planeacion_ipse_gov_co/IgCyoUWPgQXsTLG01mGSyZhYATycsxGTnmJOAb2ZfRESD5w?e=tQjwOu" TargetMode="External"/><Relationship Id="rId4" Type="http://schemas.openxmlformats.org/officeDocument/2006/relationships/hyperlink" Target="https://ipsegovco-my.sharepoint.com/:f:/g/personal/planeacion_ipse_gov_co/IgC7OC5YXAYSTYgJiR_3zpeiASNi61apNS3FmeW5lHlM3aE?e=bL3zdG"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ipsegovco-my.sharepoint.com/:f:/g/personal/planeacion_ipse_gov_co/IgB7dSifPbFWTpNW1c_O6LysAaVvNXG2vsSVJhHVzSkAajg?e=U86lib" TargetMode="External"/><Relationship Id="rId7" Type="http://schemas.openxmlformats.org/officeDocument/2006/relationships/comments" Target="../comments3.xml"/><Relationship Id="rId2" Type="http://schemas.openxmlformats.org/officeDocument/2006/relationships/hyperlink" Target="https://ipsegovco-my.sharepoint.com/:f:/g/personal/planeacion_ipse_gov_co/IgDMQolGugPxRadmnFEf00P6AV6XGjy6Slr78SA2FejsWug?e=2XdTnb" TargetMode="External"/><Relationship Id="rId1" Type="http://schemas.openxmlformats.org/officeDocument/2006/relationships/hyperlink" Target="https://ipsegovco-my.sharepoint.com/:f:/g/personal/planeacion_ipse_gov_co/IgCTWpo1zAm0TICv6jC8WPtiAdqVqj24YRbsq-rNe_D6lOY?e=fshUIY"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ipsegovco-my.sharepoint.com/:f:/g/personal/planeacion_ipse_gov_co/IgC2ok58Cm9_SLG6G5vgRhuLAXOfncioV6nvK8QLUMJ3h0w?e=mP4cLY" TargetMode="External"/><Relationship Id="rId13"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TargetMode="External"/><Relationship Id="rId18"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INFORMES%20ENTES%20DE%20CONTROL%20Y%20CIUDADAN%C3%8DA&amp;viewid=24c32186%2Dfdfa%2D4c98%2D9555%2D0d423d0ba81a&amp;sharingv2=true&amp;fromShare=true&amp;at=9&amp;CT=1776202440084&amp;OR=OWA%2DNT%2DMail&amp;CID=05b44fd9%2Df96e%2D8b3c%2D8722%2D8a83f93eb799&amp;FolderCTID=0x012000740409132FFC064AA794BA0FE25A41FD&amp;view=0" TargetMode="External"/><Relationship Id="rId3" Type="http://schemas.openxmlformats.org/officeDocument/2006/relationships/hyperlink" Target="https://ipsegovco-my.sharepoint.com/:f:/g/personal/planeacion_ipse_gov_co/IgA2p9ehBQXDQIi0SpKaOya4AWr-mMsTYTvLtAXPYEHV2j0?e=XIKeto" TargetMode="External"/><Relationship Id="rId21" Type="http://schemas.openxmlformats.org/officeDocument/2006/relationships/hyperlink" Target="https://ipse.gov.co/mapa-del-sitio/transparencia-ipse/planeacion/gestion-de-riesgos/" TargetMode="External"/><Relationship Id="rId7" Type="http://schemas.openxmlformats.org/officeDocument/2006/relationships/hyperlink" Target="https://ipsegovco-my.sharepoint.com/:f:/g/personal/planeacion_ipse_gov_co/IgC2ok58Cm9_SLG6G5vgRhuLAXOfncioV6nvK8QLUMJ3h0w?e=mP4cLY" TargetMode="External"/><Relationship Id="rId12"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amp;viewid=24c32186%2Dfdfa%2D4c98%2D9555%2D0d423d0ba81a&amp;sharingv2=true&amp;fromShare=true&amp;at=9&amp;CT=1776198579944&amp;OR=OWA%2DNT%2DMail&amp;CID=49bfdde5%2D5965%2De436%2Daeee%2D88279f64d028&amp;FolderCTID=0x012000740409132FFC064AA794BA0FE25A41FD&amp;view=0"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TargetMode="External"/><Relationship Id="rId2" Type="http://schemas.openxmlformats.org/officeDocument/2006/relationships/hyperlink" Target="https://ipse.gov.co/mapa-del-sitio/transparencia-ipse/planeacion/plan-de-accion/" TargetMode="External"/><Relationship Id="rId16" Type="http://schemas.openxmlformats.org/officeDocument/2006/relationships/hyperlink" Target="https://ipse.gov.co/documento_planeacion/documento/rendicion_de_cuentas/2026/ESTRATEGIA_DE_RENDICION_DE_CUENTAS_2026.pdf" TargetMode="External"/><Relationship Id="rId20" Type="http://schemas.openxmlformats.org/officeDocument/2006/relationships/hyperlink" Target="https://ipsegovco-my.sharepoint.com/:f:/g/personal/planeacion_ipse_gov_co/IgC2ok58Cm9_SLG6G5vgRhuLAXOfncioV6nvK8QLUMJ3h0w?e=ZHNojP" TargetMode="External"/><Relationship Id="rId1" Type="http://schemas.openxmlformats.org/officeDocument/2006/relationships/hyperlink" Target="https://ipsegovco-my.sharepoint.com/:f:/g/personal/planeacion_ipse_gov_co/IgAZa_yXPWSFQIUGXAPtno_KASwSQb4BVxp9dEmP7McA-nY?e=FzNsMf" TargetMode="External"/><Relationship Id="rId6" Type="http://schemas.openxmlformats.org/officeDocument/2006/relationships/hyperlink" Target="https://ipsegovco-my.sharepoint.com/:f:/g/personal/planeacion_ipse_gov_co/IgDTP2LIyKV2T5ZL9otkUZ4-AWTtSvwmQWUfchfMNG9xOgQ?e=Ja2lnr"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2FFURAG&amp;viewid=24c32186%2Dfdfa%2D4c98%2D9555%2D0d423d0ba81a&amp;sharingv2=true&amp;fromShare=true&amp;at=9&amp;CT=1776198579944&amp;OR=OWA%2DNT%2DMail&amp;CID=49bfdde5%2D5965%2De436%2Daeee%2D88279f64d028&amp;FolderCTID=0x012000740409132FFC064AA794BA0FE25A41FD&amp;view=0" TargetMode="External"/><Relationship Id="rId5" Type="http://schemas.openxmlformats.org/officeDocument/2006/relationships/hyperlink" Target="https://ipsegovco-my.sharepoint.com/:f:/g/personal/planeacion_ipse_gov_co/IgAdSIuaJ7y8Sr8q8Q2oteukAdykGx07tffsWFcm-NZLrSI?e=w70SI2" TargetMode="External"/><Relationship Id="rId15"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TargetMode="External"/><Relationship Id="rId23" Type="http://schemas.openxmlformats.org/officeDocument/2006/relationships/drawing" Target="../drawings/drawing5.xml"/><Relationship Id="rId10"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ANTEPROYECTO%20DE%20PRESUPUESTO%202027&amp;viewid=24c32186%2Dfdfa%2D4c98%2D9555%2D0d423d0ba81a&amp;sharingv2=true&amp;fromShare=true&amp;at=9&amp;CT=1776193710496&amp;OR=OWA%2DNT%2DMail&amp;CID=2dcdc6f3%2D5c24%2D18fc%2Dab5e%2D9714e3f714e8&amp;FolderCTID=0x012000740409132FFC064AA794BA0FE25A41FD&amp;view=0" TargetMode="External"/><Relationship Id="rId19" Type="http://schemas.openxmlformats.org/officeDocument/2006/relationships/hyperlink" Target="https://ipsegovco-my.sharepoint.com/:f:/g/personal/planeacion_ipse_gov_co/IgAmJXBJnWmDT6lLuBVC3NGZAbUZ6YmsA1GWEkd-qlJI-aQ?e=445svb" TargetMode="External"/><Relationship Id="rId4" Type="http://schemas.openxmlformats.org/officeDocument/2006/relationships/hyperlink" Target="https://ipsegovco-my.sharepoint.com/:f:/g/personal/planeacion_ipse_gov_co/IgCtU-FN8msMTIfZtsX_BbRyATIWD8Qvl3LFs6QNgpw40gQ?e=7wUIO2" TargetMode="External"/><Relationship Id="rId9" Type="http://schemas.openxmlformats.org/officeDocument/2006/relationships/hyperlink" Target="https://ipsegovco-my.sharepoint.com/:f:/g/personal/planeacion_ipse_gov_co/IgC2ok58Cm9_SLG6G5vgRhuLAXOfncioV6nvK8QLUMJ3h0w?e=mP4cLY" TargetMode="External"/><Relationship Id="rId14"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TargetMode="External"/><Relationship Id="rId22" Type="http://schemas.openxmlformats.org/officeDocument/2006/relationships/hyperlink" Target="https://ipse.gov.co/documento_planeacion/documento/plan_de_rendicion_de_cuentas/2025/informe_de_gestion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3%20Dise%C3%B1ar%20un%20informe%20f%C3%ADsico%20%20de%20alto%20nivel%20%20periodico%2C%20cartilla%2C%20e%2Dbook%20o%20podcast%20trimestral%20que%20documente%20el%20avance%20de%20la%20entidad&amp;viewid=24c32186%2Dfdfa%2D4c98%2D9555%2D0d423d0ba81a&amp;sharingv2=true&amp;fromShare=true&amp;at=9&amp;CT=1775853643733&amp;OR=OWA%2DNT%2DMail&amp;CID=cbf7c447%2D912b%2D66db%2Dcec3%2D96c5e9e8cacb&amp;FolderCTID=0x012000740409132FFC064AA794BA0FE25A41FD&amp;view=0" TargetMode="External"/><Relationship Id="rId13" Type="http://schemas.openxmlformats.org/officeDocument/2006/relationships/drawing" Target="../drawings/drawing6.xml"/><Relationship Id="rId3" Type="http://schemas.openxmlformats.org/officeDocument/2006/relationships/hyperlink" Target="https://ipsegovco-my.sharepoint.com/:f:/g/personal/planeacion_ipse_gov_co/IgCDKHUCjfpeQL0yMgp7QsdfAa46KrWZzw9AgNF4byV1Z-Q?e=pIamq1"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1Realizar%20comunicados%20de%20prensa%20para%20enviar%20a%20medios%20de%20comunicaci%C3%B3n%20local%20y%20regional%20donde%20se%20divulge%20la%20labor%20del%20IPSE%2FComunicados%20de%20prensa&amp;viewid=24c32186%2Dfdfa%2D4c98%2D9555%2D0d423d0ba81a&amp;sharingv2=true&amp;fromShare=true&amp;at=9&amp;CT=1775853643733&amp;OR=OWA%2DNT%2DMail&amp;CID=cbf7c447%2D912b%2D66db%2Dcec3%2D96c5e9e8cacb&amp;FolderCTID=0x012000740409132FFC064AA794BA0FE25A41FD&amp;view=0" TargetMode="External"/><Relationship Id="rId12" Type="http://schemas.openxmlformats.org/officeDocument/2006/relationships/hyperlink" Target="https://ipsegovco-my.sharepoint.com/:f:/g/personal/planeacion_ipse_gov_co/IgCWU44qXW5OT6SybMPMV6HWAbA2_yS3wzecAvEyduIp8gE?e=NXeig0" TargetMode="External"/><Relationship Id="rId2" Type="http://schemas.openxmlformats.org/officeDocument/2006/relationships/hyperlink" Target="https://ipsegovco-my.sharepoint.com/:f:/g/personal/planeacion_ipse_gov_co/IgDtPZ0zfseOSZ25vqKJKiTWAQXhQNYtKYY89dDAZIRbn8M?e=xaRFvO" TargetMode="External"/><Relationship Id="rId1" Type="http://schemas.openxmlformats.org/officeDocument/2006/relationships/hyperlink" Target="https://ipsegovco-my.sharepoint.com/:f:/g/personal/planeacion_ipse_gov_co/IgDBkCkCZWteTL1NoQseXO-UAfkwLZgQDo4rRRAqExD51N8?e=rziy8X" TargetMode="External"/><Relationship Id="rId6" Type="http://schemas.openxmlformats.org/officeDocument/2006/relationships/hyperlink" Target="https://ipsegovco-my.sharepoint.com/:f:/g/personal/planeacion_ipse_gov_co/IgBIqX-iZ6R9T4LDPORk5F3VAZ1-f-W1ndBZxO1yhnMShN8?e=bWgKFc" TargetMode="External"/><Relationship Id="rId11" Type="http://schemas.openxmlformats.org/officeDocument/2006/relationships/hyperlink" Target="https://ipsegovco-my.sharepoint.com/:f:/g/personal/planeacion_ipse_gov_co/IgAKdFEkREHZRaUZC1R9qVP_ARgulIVLbc2PFXqTlZC_fhs?e=eU3cez" TargetMode="External"/><Relationship Id="rId5" Type="http://schemas.openxmlformats.org/officeDocument/2006/relationships/hyperlink" Target="https://ipsegovco-my.sharepoint.com/:f:/g/personal/planeacion_ipse_gov_co/IgAn3X4VRCOMRpk9qLQl0yMAAWeUDZaq3MEfCnR1Pc20mqc?e=6lpXgW" TargetMode="External"/><Relationship Id="rId10" Type="http://schemas.openxmlformats.org/officeDocument/2006/relationships/hyperlink" Target="https://ipsegovco-my.sharepoint.com/:f:/g/personal/planeacion_ipse_gov_co/IgAZLckDc305T4ph_c3x130kAQUyd3mtiwE-aYoVMekD6lg?e=CkgzZc" TargetMode="External"/><Relationship Id="rId4" Type="http://schemas.openxmlformats.org/officeDocument/2006/relationships/hyperlink" Target="https://ipsegovco-my.sharepoint.com/:f:/g/personal/planeacion_ipse_gov_co/IgCHfZVGkO5dToUaRVLvKPLvAWmc1r7MAE9rhE3uhSd8GQE?e=txw1Tr" TargetMode="External"/><Relationship Id="rId9" Type="http://schemas.openxmlformats.org/officeDocument/2006/relationships/hyperlink" Target="https://ipsegovco-my.sharepoint.com/:f:/g/personal/planeacion_ipse_gov_co/IgBVy3y2RRJXTbWTwFmwnZYLAQzGVCXHHaWUfWyJCw4Zhfw?e=TbfmO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f:/g/personal/planeacion_ipse_gov_co/IgDtgOj1FCXVRIwsuVQZ1j3MAXD-kwEeA0OOef__KPEBUW8?e=K5C2J2" TargetMode="External"/><Relationship Id="rId1" Type="http://schemas.openxmlformats.org/officeDocument/2006/relationships/hyperlink" Target="../../../../../../../:f:/g/personal/planeacion_ipse_gov_co/IgDtgOj1FCXVRIwsuVQZ1j3MAXD-kwEeA0OOef__KPEBUW8?e=K5C2J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B994-02B7-44D7-96E6-664A0841688B}">
  <sheetPr codeName="Hoja2"/>
  <dimension ref="A1:W10"/>
  <sheetViews>
    <sheetView workbookViewId="0">
      <selection activeCell="A3" sqref="A3"/>
    </sheetView>
  </sheetViews>
  <sheetFormatPr defaultColWidth="11.42578125" defaultRowHeight="14.45"/>
  <sheetData>
    <row r="1" spans="1:23" ht="14.45" customHeight="1">
      <c r="A1" s="221" t="s">
        <v>0</v>
      </c>
      <c r="B1" s="221"/>
      <c r="C1" s="221"/>
      <c r="D1" s="221"/>
      <c r="E1" s="221"/>
      <c r="F1" s="221"/>
      <c r="G1" s="221"/>
      <c r="H1" s="222" t="s">
        <v>1</v>
      </c>
      <c r="I1" s="223"/>
      <c r="J1" s="223"/>
      <c r="K1" s="223"/>
      <c r="L1" s="224" t="s">
        <v>2</v>
      </c>
      <c r="M1" s="225"/>
      <c r="N1" s="225"/>
      <c r="O1" s="225"/>
      <c r="P1" s="226" t="s">
        <v>3</v>
      </c>
      <c r="Q1" s="227"/>
      <c r="R1" s="227"/>
      <c r="S1" s="227"/>
      <c r="T1" s="219" t="s">
        <v>4</v>
      </c>
      <c r="U1" s="220"/>
      <c r="V1" s="220"/>
      <c r="W1" s="220"/>
    </row>
    <row r="2" spans="1:23" ht="60">
      <c r="A2" s="6" t="s">
        <v>5</v>
      </c>
      <c r="B2" s="7" t="s">
        <v>6</v>
      </c>
      <c r="C2" s="7" t="s">
        <v>7</v>
      </c>
      <c r="D2" s="6" t="s">
        <v>8</v>
      </c>
      <c r="E2" s="6" t="s">
        <v>9</v>
      </c>
      <c r="F2" s="6" t="s">
        <v>10</v>
      </c>
      <c r="G2" s="6" t="s">
        <v>11</v>
      </c>
      <c r="H2" s="9" t="s">
        <v>12</v>
      </c>
      <c r="I2" s="10" t="s">
        <v>13</v>
      </c>
      <c r="J2" s="9" t="s">
        <v>14</v>
      </c>
      <c r="K2" s="9" t="s">
        <v>15</v>
      </c>
      <c r="L2" s="9" t="s">
        <v>12</v>
      </c>
      <c r="M2" s="10" t="s">
        <v>13</v>
      </c>
      <c r="N2" s="9" t="s">
        <v>14</v>
      </c>
      <c r="O2" s="9" t="s">
        <v>15</v>
      </c>
      <c r="P2" s="9" t="s">
        <v>12</v>
      </c>
      <c r="Q2" s="10" t="s">
        <v>13</v>
      </c>
      <c r="R2" s="9" t="s">
        <v>14</v>
      </c>
      <c r="S2" s="9" t="s">
        <v>15</v>
      </c>
      <c r="T2" s="9" t="s">
        <v>12</v>
      </c>
      <c r="U2" s="10" t="s">
        <v>13</v>
      </c>
      <c r="V2" s="9" t="s">
        <v>14</v>
      </c>
      <c r="W2" s="9" t="s">
        <v>15</v>
      </c>
    </row>
    <row r="3" spans="1:23">
      <c r="A3" s="13" t="s">
        <v>16</v>
      </c>
      <c r="B3" s="14">
        <v>8931108840</v>
      </c>
      <c r="C3" s="15">
        <v>35</v>
      </c>
      <c r="D3" s="15">
        <v>5</v>
      </c>
      <c r="E3" s="15">
        <v>10</v>
      </c>
      <c r="F3" s="15">
        <v>10</v>
      </c>
      <c r="G3" s="15">
        <v>10</v>
      </c>
      <c r="H3" s="17"/>
      <c r="I3" s="14">
        <v>0</v>
      </c>
      <c r="J3" s="22"/>
      <c r="K3" s="22"/>
      <c r="L3" s="17"/>
      <c r="M3" s="14">
        <v>0</v>
      </c>
      <c r="N3" s="22"/>
      <c r="O3" s="22"/>
      <c r="P3" s="17"/>
      <c r="Q3" s="14">
        <v>0</v>
      </c>
      <c r="R3" s="22"/>
      <c r="S3" s="22"/>
      <c r="T3" s="17"/>
      <c r="U3" s="14">
        <v>0</v>
      </c>
      <c r="V3" s="22"/>
      <c r="W3" s="22"/>
    </row>
    <row r="4" spans="1:23">
      <c r="A4" s="13" t="s">
        <v>16</v>
      </c>
      <c r="B4" s="14">
        <v>0</v>
      </c>
      <c r="C4" s="15">
        <v>8500</v>
      </c>
      <c r="D4" s="15">
        <v>0</v>
      </c>
      <c r="E4" s="15">
        <v>1190</v>
      </c>
      <c r="F4" s="15">
        <v>3570</v>
      </c>
      <c r="G4" s="15">
        <v>3740</v>
      </c>
      <c r="H4" s="17"/>
      <c r="I4" s="14">
        <v>0</v>
      </c>
      <c r="J4" s="22"/>
      <c r="K4" s="22"/>
      <c r="L4" s="17"/>
      <c r="M4" s="14">
        <v>0</v>
      </c>
      <c r="N4" s="22"/>
      <c r="O4" s="22"/>
      <c r="P4" s="17"/>
      <c r="Q4" s="14">
        <v>0</v>
      </c>
      <c r="R4" s="22"/>
      <c r="S4" s="22"/>
      <c r="T4" s="17"/>
      <c r="U4" s="14">
        <v>0</v>
      </c>
      <c r="V4" s="22"/>
      <c r="W4" s="22"/>
    </row>
    <row r="5" spans="1:23">
      <c r="A5" s="13" t="s">
        <v>17</v>
      </c>
      <c r="B5" s="14">
        <v>2354950480</v>
      </c>
      <c r="C5" s="15">
        <v>40</v>
      </c>
      <c r="D5" s="15">
        <v>5</v>
      </c>
      <c r="E5" s="15">
        <v>10</v>
      </c>
      <c r="F5" s="15">
        <v>10</v>
      </c>
      <c r="G5" s="15">
        <v>15</v>
      </c>
      <c r="H5" s="17"/>
      <c r="I5" s="14">
        <v>0</v>
      </c>
      <c r="J5" s="22"/>
      <c r="K5" s="22"/>
      <c r="L5" s="17"/>
      <c r="M5" s="14">
        <v>0</v>
      </c>
      <c r="N5" s="22"/>
      <c r="O5" s="22"/>
      <c r="P5" s="17"/>
      <c r="Q5" s="14">
        <v>0</v>
      </c>
      <c r="R5" s="22"/>
      <c r="S5" s="22"/>
      <c r="T5" s="17"/>
      <c r="U5" s="14">
        <v>0</v>
      </c>
      <c r="V5" s="22"/>
      <c r="W5" s="22"/>
    </row>
    <row r="6" spans="1:23">
      <c r="A6" s="13" t="s">
        <v>16</v>
      </c>
      <c r="B6" s="14">
        <v>1576078020</v>
      </c>
      <c r="C6" s="15">
        <v>20</v>
      </c>
      <c r="D6" s="15">
        <v>5</v>
      </c>
      <c r="E6" s="15">
        <v>5</v>
      </c>
      <c r="F6" s="15">
        <v>5</v>
      </c>
      <c r="G6" s="15">
        <v>5</v>
      </c>
      <c r="H6" s="17"/>
      <c r="I6" s="14">
        <v>0</v>
      </c>
      <c r="J6" s="22"/>
      <c r="K6" s="22"/>
      <c r="L6" s="17"/>
      <c r="M6" s="14">
        <v>0</v>
      </c>
      <c r="N6" s="22"/>
      <c r="O6" s="22"/>
      <c r="P6" s="17"/>
      <c r="Q6" s="14">
        <v>0</v>
      </c>
      <c r="R6" s="22"/>
      <c r="S6" s="22"/>
      <c r="T6" s="17"/>
      <c r="U6" s="14">
        <v>0</v>
      </c>
      <c r="V6" s="22"/>
      <c r="W6" s="22"/>
    </row>
    <row r="7" spans="1:23">
      <c r="A7" s="13" t="s">
        <v>16</v>
      </c>
      <c r="B7" s="14">
        <v>0</v>
      </c>
      <c r="C7" s="15">
        <v>15</v>
      </c>
      <c r="D7" s="15">
        <v>4</v>
      </c>
      <c r="E7" s="15"/>
      <c r="F7" s="15">
        <v>11</v>
      </c>
      <c r="G7" s="15"/>
      <c r="H7" s="17"/>
      <c r="I7" s="14">
        <v>0</v>
      </c>
      <c r="J7" s="22"/>
      <c r="K7" s="22"/>
      <c r="L7" s="17"/>
      <c r="M7" s="14">
        <v>0</v>
      </c>
      <c r="N7" s="22"/>
      <c r="O7" s="22"/>
      <c r="P7" s="17"/>
      <c r="Q7" s="14">
        <v>0</v>
      </c>
      <c r="R7" s="22"/>
      <c r="S7" s="22"/>
      <c r="T7" s="17"/>
      <c r="U7" s="14">
        <v>0</v>
      </c>
      <c r="V7" s="22"/>
      <c r="W7" s="22"/>
    </row>
    <row r="8" spans="1:23">
      <c r="A8" s="13" t="s">
        <v>17</v>
      </c>
      <c r="B8" s="14">
        <v>0</v>
      </c>
      <c r="C8" s="15">
        <v>1</v>
      </c>
      <c r="D8" s="15">
        <v>1</v>
      </c>
      <c r="E8" s="15">
        <v>1</v>
      </c>
      <c r="F8" s="15">
        <v>1</v>
      </c>
      <c r="G8" s="15">
        <v>1</v>
      </c>
      <c r="H8" s="17"/>
      <c r="I8" s="14">
        <v>0</v>
      </c>
      <c r="J8" s="22"/>
      <c r="K8" s="22"/>
      <c r="L8" s="17"/>
      <c r="M8" s="14">
        <v>0</v>
      </c>
      <c r="N8" s="22"/>
      <c r="O8" s="22"/>
      <c r="P8" s="17"/>
      <c r="Q8" s="14">
        <v>0</v>
      </c>
      <c r="R8" s="22"/>
      <c r="S8" s="22"/>
      <c r="T8" s="17"/>
      <c r="U8" s="14">
        <v>0</v>
      </c>
      <c r="V8" s="22"/>
      <c r="W8" s="22"/>
    </row>
    <row r="9" spans="1:23">
      <c r="A9" s="13" t="s">
        <v>17</v>
      </c>
      <c r="B9" s="14">
        <v>0</v>
      </c>
      <c r="C9" s="15">
        <v>15</v>
      </c>
      <c r="D9" s="15">
        <v>5</v>
      </c>
      <c r="E9" s="15"/>
      <c r="F9" s="15">
        <v>11</v>
      </c>
      <c r="G9" s="15"/>
      <c r="H9" s="17"/>
      <c r="I9" s="14">
        <v>0</v>
      </c>
      <c r="J9" s="22"/>
      <c r="K9" s="22"/>
      <c r="L9" s="17"/>
      <c r="M9" s="14">
        <v>0</v>
      </c>
      <c r="N9" s="22"/>
      <c r="O9" s="22"/>
      <c r="P9" s="17"/>
      <c r="Q9" s="14">
        <v>0</v>
      </c>
      <c r="R9" s="22"/>
      <c r="S9" s="22"/>
      <c r="T9" s="17"/>
      <c r="U9" s="14">
        <v>0</v>
      </c>
      <c r="V9" s="22"/>
      <c r="W9" s="22"/>
    </row>
    <row r="10" spans="1:23">
      <c r="A10" s="13" t="s">
        <v>18</v>
      </c>
      <c r="B10" s="14">
        <v>0</v>
      </c>
      <c r="C10" s="15">
        <v>1</v>
      </c>
      <c r="D10" s="15"/>
      <c r="E10" s="15">
        <v>1</v>
      </c>
      <c r="F10" s="15"/>
      <c r="G10" s="15"/>
      <c r="H10" s="17"/>
      <c r="I10" s="14">
        <v>0</v>
      </c>
      <c r="J10" s="22"/>
      <c r="K10" s="22"/>
      <c r="L10" s="17"/>
      <c r="M10" s="14">
        <v>0</v>
      </c>
      <c r="N10" s="22"/>
      <c r="O10" s="22"/>
      <c r="P10" s="17"/>
      <c r="Q10" s="14">
        <v>0</v>
      </c>
      <c r="R10" s="22"/>
      <c r="S10" s="22"/>
      <c r="T10" s="17"/>
      <c r="U10" s="14">
        <v>0</v>
      </c>
      <c r="V10" s="22"/>
      <c r="W10" s="22"/>
    </row>
  </sheetData>
  <mergeCells count="5">
    <mergeCell ref="T1:W1"/>
    <mergeCell ref="A1:G1"/>
    <mergeCell ref="H1:K1"/>
    <mergeCell ref="L1:O1"/>
    <mergeCell ref="P1:S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996B-173B-4A5F-BC8D-682AB255EABB}">
  <sheetPr codeName="Hoja14">
    <tabColor theme="7" tint="0.79998168889431442"/>
  </sheetPr>
  <dimension ref="A1:AM5"/>
  <sheetViews>
    <sheetView zoomScale="117" workbookViewId="0">
      <pane xSplit="2" ySplit="2" topLeftCell="C3" activePane="bottomRight" state="frozen"/>
      <selection pane="bottomRight" sqref="A1:H1"/>
      <selection pane="bottomLeft" activeCell="A3" sqref="A3"/>
      <selection pane="topRight" activeCell="C1" sqref="C1"/>
    </sheetView>
  </sheetViews>
  <sheetFormatPr defaultColWidth="11.5703125" defaultRowHeight="14.45"/>
  <cols>
    <col min="1" max="6" width="9" style="4" customWidth="1"/>
    <col min="7" max="7" width="27.85546875" style="4" customWidth="1"/>
    <col min="8" max="8" width="9" style="4" customWidth="1"/>
    <col min="9" max="9" width="14.42578125" style="4" customWidth="1"/>
    <col min="10" max="10" width="14.5703125" style="4" customWidth="1"/>
    <col min="11" max="15" width="11.5703125" style="4"/>
    <col min="16" max="16" width="9.5703125" style="4" customWidth="1"/>
    <col min="17" max="21" width="11.5703125" style="4"/>
    <col min="22" max="39" width="0" style="4" hidden="1" customWidth="1"/>
    <col min="40" max="16384" width="11.5703125" style="4"/>
  </cols>
  <sheetData>
    <row r="1" spans="1:39" ht="34.9" customHeight="1">
      <c r="A1" s="242"/>
      <c r="B1" s="243"/>
      <c r="C1" s="243"/>
      <c r="D1" s="243"/>
      <c r="E1" s="243"/>
      <c r="F1" s="243"/>
      <c r="G1" s="243"/>
      <c r="H1" s="244"/>
      <c r="I1" s="221" t="s">
        <v>20</v>
      </c>
      <c r="J1" s="221"/>
      <c r="K1" s="221"/>
      <c r="L1" s="221"/>
      <c r="M1" s="221"/>
      <c r="N1" s="221"/>
      <c r="O1" s="221"/>
      <c r="P1" s="222" t="s">
        <v>1</v>
      </c>
      <c r="Q1" s="223"/>
      <c r="R1" s="223"/>
      <c r="S1" s="223"/>
      <c r="T1" s="223"/>
      <c r="U1" s="231"/>
      <c r="V1" s="245" t="s">
        <v>2</v>
      </c>
      <c r="W1" s="246"/>
      <c r="X1" s="246"/>
      <c r="Y1" s="246"/>
      <c r="Z1" s="246"/>
      <c r="AA1" s="247"/>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ht="12">
      <c r="A3" s="13" t="s">
        <v>346</v>
      </c>
      <c r="B3" s="141" t="s">
        <v>66</v>
      </c>
      <c r="C3" s="261" t="s">
        <v>347</v>
      </c>
      <c r="D3" s="261"/>
      <c r="E3" s="261" t="s">
        <v>348</v>
      </c>
      <c r="F3" s="15"/>
      <c r="G3" s="15" t="s">
        <v>349</v>
      </c>
      <c r="H3" s="15" t="s">
        <v>350</v>
      </c>
      <c r="I3" s="31" t="s">
        <v>351</v>
      </c>
      <c r="J3" s="31" t="s">
        <v>340</v>
      </c>
      <c r="K3" s="143">
        <v>3</v>
      </c>
      <c r="L3" s="31">
        <v>0</v>
      </c>
      <c r="M3" s="144">
        <v>2</v>
      </c>
      <c r="N3" s="31"/>
      <c r="O3" s="144">
        <v>1</v>
      </c>
      <c r="P3" s="15">
        <v>0</v>
      </c>
      <c r="Q3" s="21">
        <f>IFERROR(P3*100/L3,0)</f>
        <v>0</v>
      </c>
      <c r="R3" s="14">
        <v>0</v>
      </c>
      <c r="S3" s="13" t="s">
        <v>352</v>
      </c>
      <c r="T3" s="13" t="s">
        <v>55</v>
      </c>
      <c r="U3" s="21">
        <f>L3/$K$3*100</f>
        <v>0</v>
      </c>
      <c r="V3" s="17">
        <v>0</v>
      </c>
      <c r="W3" s="21">
        <f>IFERROR(V3*100/M3,0)</f>
        <v>0</v>
      </c>
      <c r="X3" s="14">
        <v>0</v>
      </c>
      <c r="Y3" s="13"/>
      <c r="Z3" s="13"/>
      <c r="AA3" s="21">
        <f>M3/$K$3*100</f>
        <v>66.666666666666657</v>
      </c>
      <c r="AB3" s="17">
        <v>0</v>
      </c>
      <c r="AC3" s="21">
        <f>IFERROR(AB3*100/N3,0)</f>
        <v>0</v>
      </c>
      <c r="AD3" s="14">
        <v>0</v>
      </c>
      <c r="AE3" s="13"/>
      <c r="AF3" s="13"/>
      <c r="AG3" s="21">
        <f>N3/$K$3*100</f>
        <v>0</v>
      </c>
      <c r="AH3" s="13"/>
      <c r="AI3" s="21">
        <f>IFERROR(AH3*100/O3,0)</f>
        <v>0</v>
      </c>
      <c r="AJ3" s="14">
        <v>0</v>
      </c>
      <c r="AK3" s="13"/>
      <c r="AL3" s="13"/>
      <c r="AM3" s="21">
        <f>O3/$K$3*100</f>
        <v>33.333333333333329</v>
      </c>
    </row>
    <row r="4" spans="1:39" s="18" customFormat="1" ht="12">
      <c r="A4" s="13"/>
      <c r="B4" s="141"/>
      <c r="C4" s="261"/>
      <c r="D4" s="261"/>
      <c r="E4" s="261" t="s">
        <v>353</v>
      </c>
      <c r="F4" s="15"/>
      <c r="G4" s="15" t="s">
        <v>354</v>
      </c>
      <c r="H4" s="15" t="s">
        <v>355</v>
      </c>
      <c r="I4" s="31" t="s">
        <v>351</v>
      </c>
      <c r="J4" s="31">
        <v>0</v>
      </c>
      <c r="K4" s="143">
        <v>2</v>
      </c>
      <c r="L4" s="31">
        <v>0</v>
      </c>
      <c r="M4" s="144">
        <v>1</v>
      </c>
      <c r="N4" s="31"/>
      <c r="O4" s="144">
        <v>1</v>
      </c>
      <c r="P4" s="15">
        <v>0</v>
      </c>
      <c r="Q4" s="21">
        <f>IFERROR(P4*100/L4,0)</f>
        <v>0</v>
      </c>
      <c r="R4" s="14">
        <v>0</v>
      </c>
      <c r="S4" s="13" t="s">
        <v>352</v>
      </c>
      <c r="T4" s="13" t="s">
        <v>55</v>
      </c>
      <c r="U4" s="21">
        <f>L4/$K$4*100</f>
        <v>0</v>
      </c>
      <c r="V4" s="17">
        <v>0</v>
      </c>
      <c r="W4" s="21">
        <f>IFERROR(V4*100/M4,0)</f>
        <v>0</v>
      </c>
      <c r="X4" s="14">
        <v>0</v>
      </c>
      <c r="Y4" s="13"/>
      <c r="Z4" s="13"/>
      <c r="AA4" s="21">
        <f>M4/$K$4*100</f>
        <v>50</v>
      </c>
      <c r="AB4" s="17">
        <v>0</v>
      </c>
      <c r="AC4" s="21">
        <f>IFERROR(AB4*100/N4,0)</f>
        <v>0</v>
      </c>
      <c r="AD4" s="14">
        <v>0</v>
      </c>
      <c r="AE4" s="13"/>
      <c r="AF4" s="13"/>
      <c r="AG4" s="21">
        <f>N4/$K$4*100</f>
        <v>0</v>
      </c>
      <c r="AH4" s="13"/>
      <c r="AI4" s="21">
        <f>IFERROR(AH4*100/O4,0)</f>
        <v>0</v>
      </c>
      <c r="AJ4" s="14">
        <v>0</v>
      </c>
      <c r="AK4" s="13"/>
      <c r="AL4" s="13"/>
      <c r="AM4" s="21">
        <f>O4/$K$4*100</f>
        <v>50</v>
      </c>
    </row>
    <row r="5" spans="1:39" s="18" customFormat="1">
      <c r="A5" s="13"/>
      <c r="B5" s="141"/>
      <c r="C5" s="261"/>
      <c r="D5" s="261"/>
      <c r="E5" s="261" t="s">
        <v>356</v>
      </c>
      <c r="F5" s="15"/>
      <c r="G5" s="15" t="s">
        <v>357</v>
      </c>
      <c r="H5" s="15" t="s">
        <v>358</v>
      </c>
      <c r="I5" s="31" t="s">
        <v>351</v>
      </c>
      <c r="J5" s="145">
        <v>0</v>
      </c>
      <c r="K5" s="146">
        <v>3</v>
      </c>
      <c r="L5" s="145">
        <v>1</v>
      </c>
      <c r="M5" s="147">
        <v>1</v>
      </c>
      <c r="N5" s="145"/>
      <c r="O5" s="145">
        <v>1</v>
      </c>
      <c r="P5" s="15">
        <v>1</v>
      </c>
      <c r="Q5" s="148">
        <f>IFERROR(P5*100/L5,0)</f>
        <v>100</v>
      </c>
      <c r="R5" s="14">
        <v>0</v>
      </c>
      <c r="S5" s="13" t="s">
        <v>359</v>
      </c>
      <c r="T5" s="142" t="s">
        <v>360</v>
      </c>
      <c r="U5" s="148">
        <f>L5/$K$5*100</f>
        <v>33.333333333333329</v>
      </c>
      <c r="V5" s="17">
        <v>0</v>
      </c>
      <c r="W5" s="148">
        <f>IFERROR(V5*100/M5,0)</f>
        <v>0</v>
      </c>
      <c r="X5" s="14">
        <v>0</v>
      </c>
      <c r="Y5" s="13"/>
      <c r="Z5" s="13"/>
      <c r="AA5" s="148">
        <f>M5/$K$5*100</f>
        <v>33.333333333333329</v>
      </c>
      <c r="AB5" s="17">
        <v>0</v>
      </c>
      <c r="AC5" s="148">
        <f>IFERROR(AB5*100/N5,0)</f>
        <v>0</v>
      </c>
      <c r="AD5" s="14">
        <v>0</v>
      </c>
      <c r="AE5" s="13"/>
      <c r="AF5" s="29"/>
      <c r="AG5" s="148">
        <f>N5/$K$5*100</f>
        <v>0</v>
      </c>
      <c r="AH5" s="13"/>
      <c r="AI5" s="148">
        <f>IFERROR(AH5*100/O5,0)</f>
        <v>0</v>
      </c>
      <c r="AJ5" s="14">
        <v>0</v>
      </c>
      <c r="AK5" s="13"/>
      <c r="AL5" s="13"/>
      <c r="AM5" s="148">
        <f>O5/$K$5*100</f>
        <v>33.333333333333329</v>
      </c>
    </row>
  </sheetData>
  <mergeCells count="6">
    <mergeCell ref="AH1:AM1"/>
    <mergeCell ref="A1:H1"/>
    <mergeCell ref="I1:O1"/>
    <mergeCell ref="P1:U1"/>
    <mergeCell ref="V1:AA1"/>
    <mergeCell ref="AB1:AG1"/>
  </mergeCells>
  <conditionalFormatting sqref="T3:T5">
    <cfRule type="containsText" dxfId="20" priority="1" operator="containsText" text="Pendiente">
      <formula>NOT(ISERROR(SEARCH("Pendiente",T3)))</formula>
    </cfRule>
  </conditionalFormatting>
  <conditionalFormatting sqref="Z3:Z5">
    <cfRule type="containsText" dxfId="19" priority="10" operator="containsText" text="Pendiente">
      <formula>NOT(ISERROR(SEARCH("Pendiente",Z3)))</formula>
    </cfRule>
  </conditionalFormatting>
  <conditionalFormatting sqref="AF3:AF5 AL3:AL5">
    <cfRule type="containsText" dxfId="18" priority="11" operator="containsText" text="Pendiente">
      <formula>NOT(ISERROR(SEARCH("Pendiente",AF3)))</formula>
    </cfRule>
  </conditionalFormatting>
  <hyperlinks>
    <hyperlink ref="T5" r:id="rId1" xr:uid="{C0A821FC-0EEF-4F40-8FC8-2D45B19FF45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0094-479F-4E35-AB26-371E86847C35}">
  <sheetPr codeName="Hoja7">
    <tabColor theme="7" tint="0.79998168889431442"/>
  </sheetPr>
  <dimension ref="A1:AM12"/>
  <sheetViews>
    <sheetView workbookViewId="0">
      <selection sqref="A1:H1"/>
    </sheetView>
  </sheetViews>
  <sheetFormatPr defaultColWidth="11.5703125" defaultRowHeight="14.45"/>
  <cols>
    <col min="1" max="6" width="7.85546875" style="4" customWidth="1"/>
    <col min="7" max="7" width="27.28515625" style="4" customWidth="1"/>
    <col min="8" max="8" width="16.85546875" style="4" customWidth="1"/>
    <col min="9" max="9" width="1.7109375" style="4" customWidth="1"/>
    <col min="10" max="10" width="14.5703125" style="4" customWidth="1"/>
    <col min="11" max="15" width="8.28515625" style="12" customWidth="1"/>
    <col min="16" max="16" width="9.5703125" style="4" customWidth="1"/>
    <col min="17" max="19" width="11.7109375" style="4" bestFit="1" customWidth="1"/>
    <col min="20" max="20" width="11.5703125" style="4"/>
    <col min="21" max="24" width="11.7109375" style="4" hidden="1" customWidth="1"/>
    <col min="25" max="39" width="0" style="4" hidden="1" customWidth="1"/>
    <col min="40" max="16384" width="11.5703125" style="4"/>
  </cols>
  <sheetData>
    <row r="1" spans="1:39" ht="34.9" customHeight="1">
      <c r="A1" s="230"/>
      <c r="B1" s="230"/>
      <c r="C1" s="230"/>
      <c r="D1" s="230"/>
      <c r="E1" s="230"/>
      <c r="F1" s="230"/>
      <c r="G1" s="230"/>
      <c r="H1" s="230"/>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ht="12">
      <c r="A3" s="13" t="s">
        <v>361</v>
      </c>
      <c r="B3" s="13" t="s">
        <v>335</v>
      </c>
      <c r="C3" s="13" t="s">
        <v>362</v>
      </c>
      <c r="D3" s="13" t="s">
        <v>363</v>
      </c>
      <c r="E3" s="62" t="s">
        <v>364</v>
      </c>
      <c r="F3" s="13"/>
      <c r="G3" s="13" t="s">
        <v>365</v>
      </c>
      <c r="H3" s="13" t="s">
        <v>366</v>
      </c>
      <c r="I3" s="13" t="s">
        <v>367</v>
      </c>
      <c r="J3" s="14">
        <v>2371609275</v>
      </c>
      <c r="K3" s="160">
        <v>2</v>
      </c>
      <c r="L3" s="161"/>
      <c r="M3" s="161"/>
      <c r="N3" s="160">
        <v>1</v>
      </c>
      <c r="O3" s="160">
        <v>1</v>
      </c>
      <c r="P3" s="17">
        <v>0</v>
      </c>
      <c r="Q3" s="21">
        <f>IFERROR(P3*100/L3,0)</f>
        <v>0</v>
      </c>
      <c r="R3" s="14">
        <v>0</v>
      </c>
      <c r="S3" s="13" t="s">
        <v>368</v>
      </c>
      <c r="T3" s="29" t="s">
        <v>55</v>
      </c>
      <c r="U3" s="21">
        <f>L3/$K$3*100</f>
        <v>0</v>
      </c>
      <c r="V3" s="17">
        <v>0</v>
      </c>
      <c r="W3" s="21">
        <f>IFERROR(V3*100/M3,0)</f>
        <v>0</v>
      </c>
      <c r="X3" s="14"/>
      <c r="Y3" s="13"/>
      <c r="Z3" s="29"/>
      <c r="AA3" s="21">
        <f>M3/$K$3*100</f>
        <v>0</v>
      </c>
      <c r="AB3" s="17">
        <v>0</v>
      </c>
      <c r="AC3" s="21">
        <f>IFERROR(AB3*100/N3,0)</f>
        <v>0</v>
      </c>
      <c r="AD3" s="14"/>
      <c r="AE3" s="13"/>
      <c r="AF3" s="13"/>
      <c r="AG3" s="21">
        <f>N3/$K$3*100</f>
        <v>50</v>
      </c>
      <c r="AH3" s="17">
        <v>0</v>
      </c>
      <c r="AI3" s="21">
        <f>IFERROR(AH3*100/O3,0)</f>
        <v>0</v>
      </c>
      <c r="AJ3" s="14">
        <v>0</v>
      </c>
      <c r="AK3" s="13"/>
      <c r="AL3" s="13"/>
      <c r="AM3" s="21">
        <f>O3/$K$3*100</f>
        <v>50</v>
      </c>
    </row>
    <row r="4" spans="1:39" s="18" customFormat="1" ht="12">
      <c r="A4" s="13"/>
      <c r="B4" s="13" t="s">
        <v>335</v>
      </c>
      <c r="C4" s="13" t="s">
        <v>369</v>
      </c>
      <c r="D4" s="13" t="s">
        <v>370</v>
      </c>
      <c r="E4" s="62" t="s">
        <v>371</v>
      </c>
      <c r="F4" s="13"/>
      <c r="G4" s="13" t="s">
        <v>372</v>
      </c>
      <c r="H4" s="13" t="s">
        <v>373</v>
      </c>
      <c r="I4" s="13" t="s">
        <v>374</v>
      </c>
      <c r="J4" s="14"/>
      <c r="K4" s="160">
        <v>2</v>
      </c>
      <c r="L4" s="162"/>
      <c r="M4" s="160">
        <v>1</v>
      </c>
      <c r="N4" s="162"/>
      <c r="O4" s="160">
        <v>1</v>
      </c>
      <c r="P4" s="17">
        <v>0</v>
      </c>
      <c r="Q4" s="21">
        <f>IFERROR(P4*100/L4,0)</f>
        <v>0</v>
      </c>
      <c r="R4" s="14">
        <v>0</v>
      </c>
      <c r="S4" s="13" t="s">
        <v>375</v>
      </c>
      <c r="T4" s="164" t="s">
        <v>55</v>
      </c>
      <c r="U4" s="21">
        <f>L4/$K$4*100</f>
        <v>0</v>
      </c>
      <c r="V4" s="17">
        <v>0</v>
      </c>
      <c r="W4" s="21">
        <f>IFERROR(V4*100/M4,0)</f>
        <v>0</v>
      </c>
      <c r="X4" s="14"/>
      <c r="Y4" s="13"/>
      <c r="Z4" s="29"/>
      <c r="AA4" s="21">
        <f>M4/$K$4*100</f>
        <v>50</v>
      </c>
      <c r="AB4" s="17">
        <v>0</v>
      </c>
      <c r="AC4" s="21">
        <f>IFERROR(AB4*100/N4,0)</f>
        <v>0</v>
      </c>
      <c r="AD4" s="14"/>
      <c r="AE4" s="13"/>
      <c r="AF4" s="13"/>
      <c r="AG4" s="21">
        <f>N4/$K$4*100</f>
        <v>0</v>
      </c>
      <c r="AH4" s="17">
        <v>0</v>
      </c>
      <c r="AI4" s="21">
        <f>IFERROR(AH4*100/O4,0)</f>
        <v>0</v>
      </c>
      <c r="AJ4" s="14">
        <v>0</v>
      </c>
      <c r="AK4" s="13"/>
      <c r="AL4" s="13"/>
      <c r="AM4" s="21">
        <f>O4/$K$4*100</f>
        <v>50</v>
      </c>
    </row>
    <row r="5" spans="1:39" s="18" customFormat="1" ht="12">
      <c r="A5" s="13"/>
      <c r="B5" s="13"/>
      <c r="C5" s="13"/>
      <c r="D5" s="13"/>
      <c r="E5" s="62" t="s">
        <v>376</v>
      </c>
      <c r="F5" s="13"/>
      <c r="G5" s="13" t="s">
        <v>377</v>
      </c>
      <c r="H5" s="13" t="s">
        <v>378</v>
      </c>
      <c r="I5" s="13" t="s">
        <v>379</v>
      </c>
      <c r="J5" s="14"/>
      <c r="K5" s="160">
        <v>4</v>
      </c>
      <c r="L5" s="160">
        <v>1</v>
      </c>
      <c r="M5" s="160">
        <v>1</v>
      </c>
      <c r="N5" s="160">
        <v>1</v>
      </c>
      <c r="O5" s="160">
        <v>1</v>
      </c>
      <c r="P5" s="17">
        <v>1</v>
      </c>
      <c r="Q5" s="21">
        <f>IFERROR(P5*100/L5,0)</f>
        <v>100</v>
      </c>
      <c r="R5" s="14">
        <v>0</v>
      </c>
      <c r="S5" s="13" t="s">
        <v>380</v>
      </c>
      <c r="T5" s="29" t="s">
        <v>381</v>
      </c>
      <c r="U5" s="21">
        <f>L5/$K$5*100</f>
        <v>25</v>
      </c>
      <c r="V5" s="17">
        <v>0</v>
      </c>
      <c r="W5" s="21">
        <f>IFERROR(V5*100/M5,0)</f>
        <v>0</v>
      </c>
      <c r="X5" s="14"/>
      <c r="Y5" s="13"/>
      <c r="Z5" s="29"/>
      <c r="AA5" s="21">
        <f>M5/$K$5*100</f>
        <v>25</v>
      </c>
      <c r="AB5" s="17">
        <v>0</v>
      </c>
      <c r="AC5" s="21">
        <f>IFERROR(AB5*100/N5,0)</f>
        <v>0</v>
      </c>
      <c r="AD5" s="14"/>
      <c r="AE5" s="13"/>
      <c r="AF5" s="29"/>
      <c r="AG5" s="21">
        <f>N5/$K$5*100</f>
        <v>25</v>
      </c>
      <c r="AH5" s="17">
        <v>0</v>
      </c>
      <c r="AI5" s="21">
        <f>IFERROR(AH5*100/O5,0)</f>
        <v>0</v>
      </c>
      <c r="AJ5" s="14">
        <v>0</v>
      </c>
      <c r="AK5" s="13"/>
      <c r="AL5" s="13"/>
      <c r="AM5" s="21">
        <f>O5/$K$5*100</f>
        <v>25</v>
      </c>
    </row>
    <row r="6" spans="1:39" s="18" customFormat="1" ht="12">
      <c r="A6" s="13"/>
      <c r="B6" s="13"/>
      <c r="C6" s="13"/>
      <c r="D6" s="13"/>
      <c r="E6" s="62" t="s">
        <v>382</v>
      </c>
      <c r="F6" s="13"/>
      <c r="G6" s="13" t="s">
        <v>383</v>
      </c>
      <c r="H6" s="13" t="s">
        <v>384</v>
      </c>
      <c r="I6" s="13" t="s">
        <v>385</v>
      </c>
      <c r="J6" s="14"/>
      <c r="K6" s="160">
        <v>4</v>
      </c>
      <c r="L6" s="160">
        <v>1</v>
      </c>
      <c r="M6" s="160">
        <v>1</v>
      </c>
      <c r="N6" s="160">
        <v>1</v>
      </c>
      <c r="O6" s="160">
        <v>1</v>
      </c>
      <c r="P6" s="17">
        <v>1</v>
      </c>
      <c r="Q6" s="21">
        <f>IFERROR(P6*100/L6,0)</f>
        <v>100</v>
      </c>
      <c r="R6" s="14">
        <v>0</v>
      </c>
      <c r="S6" s="13" t="s">
        <v>386</v>
      </c>
      <c r="T6" s="29" t="s">
        <v>387</v>
      </c>
      <c r="U6" s="21">
        <f>L6/$K$6*100</f>
        <v>25</v>
      </c>
      <c r="V6" s="17">
        <v>0</v>
      </c>
      <c r="W6" s="21">
        <f>IFERROR(V6*100/M6,0)</f>
        <v>0</v>
      </c>
      <c r="X6" s="14"/>
      <c r="Y6" s="13"/>
      <c r="Z6" s="29"/>
      <c r="AA6" s="21">
        <f>M6/$K$6*100</f>
        <v>25</v>
      </c>
      <c r="AB6" s="17">
        <v>0</v>
      </c>
      <c r="AC6" s="21">
        <f>IFERROR(AB6*100/N6,0)</f>
        <v>0</v>
      </c>
      <c r="AD6" s="14"/>
      <c r="AE6" s="13"/>
      <c r="AF6" s="13"/>
      <c r="AG6" s="21">
        <f>N6/$K$6*100</f>
        <v>25</v>
      </c>
      <c r="AH6" s="17">
        <v>0</v>
      </c>
      <c r="AI6" s="21">
        <f>IFERROR(AH6*100/O6,0)</f>
        <v>0</v>
      </c>
      <c r="AJ6" s="14">
        <v>0</v>
      </c>
      <c r="AK6" s="13"/>
      <c r="AL6" s="13"/>
      <c r="AM6" s="21">
        <f>O6/$K$6*100</f>
        <v>25</v>
      </c>
    </row>
    <row r="7" spans="1:39" s="18" customFormat="1" ht="12">
      <c r="A7" s="13"/>
      <c r="B7" s="13"/>
      <c r="C7" s="13"/>
      <c r="D7" s="13"/>
      <c r="E7" s="62" t="s">
        <v>388</v>
      </c>
      <c r="F7" s="13"/>
      <c r="G7" s="13" t="s">
        <v>383</v>
      </c>
      <c r="H7" s="13" t="s">
        <v>384</v>
      </c>
      <c r="I7" s="13" t="s">
        <v>385</v>
      </c>
      <c r="J7" s="14"/>
      <c r="K7" s="160">
        <v>4</v>
      </c>
      <c r="L7" s="160">
        <v>1</v>
      </c>
      <c r="M7" s="160">
        <v>1</v>
      </c>
      <c r="N7" s="160">
        <v>1</v>
      </c>
      <c r="O7" s="160">
        <v>1</v>
      </c>
      <c r="P7" s="17">
        <v>1</v>
      </c>
      <c r="Q7" s="21">
        <f>IFERROR(P7*100/L7,0)</f>
        <v>100</v>
      </c>
      <c r="R7" s="14">
        <v>0</v>
      </c>
      <c r="S7" s="13" t="s">
        <v>389</v>
      </c>
      <c r="T7" s="29" t="s">
        <v>390</v>
      </c>
      <c r="U7" s="21">
        <f>L7/$K$7*100</f>
        <v>25</v>
      </c>
      <c r="V7" s="17">
        <v>0</v>
      </c>
      <c r="W7" s="21">
        <f>IFERROR(V7*100/M7,0)</f>
        <v>0</v>
      </c>
      <c r="X7" s="14"/>
      <c r="Y7" s="13"/>
      <c r="Z7" s="30"/>
      <c r="AA7" s="21">
        <f>M7/$K$7*100</f>
        <v>25</v>
      </c>
      <c r="AB7" s="17">
        <v>0</v>
      </c>
      <c r="AC7" s="21">
        <f>IFERROR(AB7*100/N7,0)</f>
        <v>0</v>
      </c>
      <c r="AD7" s="14"/>
      <c r="AE7" s="13"/>
      <c r="AF7" s="30"/>
      <c r="AG7" s="21">
        <f>N7/$K$7*100</f>
        <v>25</v>
      </c>
      <c r="AH7" s="17">
        <v>0</v>
      </c>
      <c r="AI7" s="21">
        <f>IFERROR(AH7*100/O7,0)</f>
        <v>0</v>
      </c>
      <c r="AJ7" s="14">
        <v>0</v>
      </c>
      <c r="AK7" s="13"/>
      <c r="AL7" s="13"/>
      <c r="AM7" s="21">
        <f>O7/$K$7*100</f>
        <v>25</v>
      </c>
    </row>
    <row r="8" spans="1:39" s="18" customFormat="1" ht="12">
      <c r="A8" s="13"/>
      <c r="B8" s="13"/>
      <c r="C8" s="13"/>
      <c r="D8" s="13"/>
      <c r="E8" s="62" t="s">
        <v>391</v>
      </c>
      <c r="F8" s="13"/>
      <c r="G8" s="13" t="s">
        <v>392</v>
      </c>
      <c r="H8" s="13" t="s">
        <v>393</v>
      </c>
      <c r="I8" s="13" t="s">
        <v>385</v>
      </c>
      <c r="J8" s="14"/>
      <c r="K8" s="160">
        <v>4</v>
      </c>
      <c r="L8" s="160">
        <v>1</v>
      </c>
      <c r="M8" s="160">
        <v>1</v>
      </c>
      <c r="N8" s="160">
        <v>1</v>
      </c>
      <c r="O8" s="160">
        <v>1</v>
      </c>
      <c r="P8" s="17">
        <v>1</v>
      </c>
      <c r="Q8" s="21">
        <f>IFERROR(P8*100/L8,0)</f>
        <v>100</v>
      </c>
      <c r="R8" s="14">
        <v>0</v>
      </c>
      <c r="S8" s="13" t="s">
        <v>394</v>
      </c>
      <c r="T8" s="29" t="s">
        <v>395</v>
      </c>
      <c r="U8" s="21">
        <f>L8/$K$8*100</f>
        <v>25</v>
      </c>
      <c r="V8" s="17">
        <v>0</v>
      </c>
      <c r="W8" s="21">
        <f>IFERROR(V8*100/M8,0)</f>
        <v>0</v>
      </c>
      <c r="X8" s="14"/>
      <c r="Y8" s="13"/>
      <c r="Z8" s="31"/>
      <c r="AA8" s="21">
        <f>M8/$K$8*100</f>
        <v>25</v>
      </c>
      <c r="AB8" s="17">
        <v>0</v>
      </c>
      <c r="AC8" s="21">
        <f>IFERROR(AB8*100/N8,0)</f>
        <v>0</v>
      </c>
      <c r="AD8" s="14"/>
      <c r="AE8" s="13"/>
      <c r="AF8" s="13"/>
      <c r="AG8" s="21">
        <f>N8/$K$8*100</f>
        <v>25</v>
      </c>
      <c r="AH8" s="17">
        <v>0</v>
      </c>
      <c r="AI8" s="21">
        <f>IFERROR(AH8*100/O8,0)</f>
        <v>0</v>
      </c>
      <c r="AJ8" s="14">
        <v>0</v>
      </c>
      <c r="AK8" s="13"/>
      <c r="AL8" s="13"/>
      <c r="AM8" s="21">
        <f>O8/$K$8*100</f>
        <v>25</v>
      </c>
    </row>
    <row r="9" spans="1:39" s="18" customFormat="1" ht="12">
      <c r="A9" s="13"/>
      <c r="B9" s="13"/>
      <c r="C9" s="13"/>
      <c r="D9" s="13"/>
      <c r="E9" s="62" t="s">
        <v>396</v>
      </c>
      <c r="F9" s="13"/>
      <c r="G9" s="13" t="s">
        <v>397</v>
      </c>
      <c r="H9" s="13" t="s">
        <v>398</v>
      </c>
      <c r="I9" s="13" t="s">
        <v>385</v>
      </c>
      <c r="J9" s="14"/>
      <c r="K9" s="160">
        <v>4</v>
      </c>
      <c r="L9" s="160">
        <v>1</v>
      </c>
      <c r="M9" s="160">
        <v>1</v>
      </c>
      <c r="N9" s="160">
        <v>1</v>
      </c>
      <c r="O9" s="160">
        <v>1</v>
      </c>
      <c r="P9" s="17">
        <v>1</v>
      </c>
      <c r="Q9" s="21">
        <f>IFERROR(P9*100/L9,0)</f>
        <v>100</v>
      </c>
      <c r="R9" s="14">
        <v>0</v>
      </c>
      <c r="S9" s="13" t="s">
        <v>399</v>
      </c>
      <c r="T9" s="29" t="s">
        <v>400</v>
      </c>
      <c r="U9" s="21">
        <f>L9/$K$9*100</f>
        <v>25</v>
      </c>
      <c r="V9" s="17">
        <v>0</v>
      </c>
      <c r="W9" s="21">
        <f>IFERROR(V9*100/M9,0)</f>
        <v>0</v>
      </c>
      <c r="X9" s="14"/>
      <c r="Y9" s="13"/>
      <c r="Z9" s="29"/>
      <c r="AA9" s="21">
        <f>M9/$K$9*100</f>
        <v>25</v>
      </c>
      <c r="AB9" s="17">
        <v>0</v>
      </c>
      <c r="AC9" s="21">
        <f>IFERROR(AB9*100/N9,0)</f>
        <v>0</v>
      </c>
      <c r="AD9" s="14"/>
      <c r="AE9" s="13"/>
      <c r="AF9" s="13"/>
      <c r="AG9" s="21">
        <f>N9/$K$9*100</f>
        <v>25</v>
      </c>
      <c r="AH9" s="17">
        <v>0</v>
      </c>
      <c r="AI9" s="21">
        <f>IFERROR(AH9*100/O9,0)</f>
        <v>0</v>
      </c>
      <c r="AJ9" s="14">
        <v>0</v>
      </c>
      <c r="AK9" s="13"/>
      <c r="AL9" s="13"/>
      <c r="AM9" s="21">
        <f>O9/$K$9*100</f>
        <v>25</v>
      </c>
    </row>
    <row r="10" spans="1:39" s="18" customFormat="1" ht="12">
      <c r="A10" s="13"/>
      <c r="B10" s="13"/>
      <c r="C10" s="13"/>
      <c r="D10" s="13"/>
      <c r="E10" s="62" t="s">
        <v>401</v>
      </c>
      <c r="F10" s="13"/>
      <c r="G10" s="13" t="s">
        <v>402</v>
      </c>
      <c r="H10" s="13" t="s">
        <v>403</v>
      </c>
      <c r="I10" s="13" t="s">
        <v>385</v>
      </c>
      <c r="J10" s="14"/>
      <c r="K10" s="160">
        <v>4</v>
      </c>
      <c r="L10" s="160">
        <v>1</v>
      </c>
      <c r="M10" s="160">
        <v>1</v>
      </c>
      <c r="N10" s="163">
        <v>1</v>
      </c>
      <c r="O10" s="160">
        <v>1</v>
      </c>
      <c r="P10" s="17">
        <v>1</v>
      </c>
      <c r="Q10" s="21">
        <f>IFERROR(P10*100/L10,0)</f>
        <v>100</v>
      </c>
      <c r="R10" s="14">
        <v>0</v>
      </c>
      <c r="S10" s="13" t="s">
        <v>404</v>
      </c>
      <c r="T10" s="29" t="s">
        <v>405</v>
      </c>
      <c r="U10" s="21">
        <f>L10/$K$10*100</f>
        <v>25</v>
      </c>
      <c r="V10" s="17">
        <v>0</v>
      </c>
      <c r="W10" s="21">
        <f>IFERROR(V10*100/M10,0)</f>
        <v>0</v>
      </c>
      <c r="X10" s="14"/>
      <c r="Y10" s="13"/>
      <c r="Z10" s="29"/>
      <c r="AA10" s="21">
        <f>M10/$K$10*100</f>
        <v>25</v>
      </c>
      <c r="AB10" s="17">
        <v>0</v>
      </c>
      <c r="AC10" s="21">
        <f>IFERROR(AB10*100/N10,0)</f>
        <v>0</v>
      </c>
      <c r="AD10" s="14"/>
      <c r="AE10" s="13"/>
      <c r="AF10" s="13"/>
      <c r="AG10" s="21">
        <f>N10/$K$10*100</f>
        <v>25</v>
      </c>
      <c r="AH10" s="17">
        <v>0</v>
      </c>
      <c r="AI10" s="21">
        <f>IFERROR(AH10*100/O10,0)</f>
        <v>0</v>
      </c>
      <c r="AJ10" s="14">
        <v>0</v>
      </c>
      <c r="AK10" s="13"/>
      <c r="AL10" s="13"/>
      <c r="AM10" s="21">
        <f>O10/$K$10*100</f>
        <v>25</v>
      </c>
    </row>
    <row r="11" spans="1:39" s="18" customFormat="1" ht="12">
      <c r="A11" s="13"/>
      <c r="B11" s="13"/>
      <c r="C11" s="13"/>
      <c r="D11" s="13"/>
      <c r="E11" s="62" t="s">
        <v>406</v>
      </c>
      <c r="F11" s="13"/>
      <c r="G11" s="13" t="s">
        <v>407</v>
      </c>
      <c r="H11" s="13" t="s">
        <v>408</v>
      </c>
      <c r="I11" s="13" t="s">
        <v>385</v>
      </c>
      <c r="J11" s="14"/>
      <c r="K11" s="160">
        <v>3</v>
      </c>
      <c r="L11" s="160"/>
      <c r="M11" s="160">
        <v>1</v>
      </c>
      <c r="N11" s="160">
        <v>1</v>
      </c>
      <c r="O11" s="160">
        <v>1</v>
      </c>
      <c r="P11" s="17">
        <v>0</v>
      </c>
      <c r="Q11" s="21">
        <f>IFERROR(P11*100/L11,0)</f>
        <v>0</v>
      </c>
      <c r="R11" s="14">
        <v>0</v>
      </c>
      <c r="S11" s="13" t="s">
        <v>55</v>
      </c>
      <c r="T11" s="29" t="s">
        <v>55</v>
      </c>
      <c r="U11" s="21">
        <f>L11/$K$10*100</f>
        <v>0</v>
      </c>
      <c r="V11" s="17">
        <v>0</v>
      </c>
      <c r="W11" s="21">
        <f>IFERROR(V11*100/M11,0)</f>
        <v>0</v>
      </c>
      <c r="X11" s="14"/>
      <c r="Y11" s="13"/>
      <c r="Z11" s="29"/>
      <c r="AA11" s="21">
        <f>M11/$K$10*100</f>
        <v>25</v>
      </c>
      <c r="AB11" s="17">
        <v>0</v>
      </c>
      <c r="AC11" s="21">
        <f>IFERROR(AB11*100/N11,0)</f>
        <v>0</v>
      </c>
      <c r="AD11" s="14"/>
      <c r="AE11" s="13"/>
      <c r="AF11" s="13"/>
      <c r="AG11" s="21">
        <f>N11/$K$10*100</f>
        <v>25</v>
      </c>
      <c r="AH11" s="17">
        <v>0</v>
      </c>
      <c r="AI11" s="21">
        <f>IFERROR(AH11*100/O11,0)</f>
        <v>0</v>
      </c>
      <c r="AJ11" s="14">
        <v>0</v>
      </c>
      <c r="AK11" s="13"/>
      <c r="AL11" s="13"/>
      <c r="AM11" s="21">
        <f t="shared" ref="AM11:AM12" si="0">O11/$K$10*100</f>
        <v>25</v>
      </c>
    </row>
    <row r="12" spans="1:39" s="18" customFormat="1" ht="12">
      <c r="A12" s="13"/>
      <c r="B12" s="13"/>
      <c r="C12" s="13"/>
      <c r="D12" s="13"/>
      <c r="E12" s="13" t="s">
        <v>409</v>
      </c>
      <c r="F12" s="13"/>
      <c r="G12" s="13" t="s">
        <v>410</v>
      </c>
      <c r="H12" s="13" t="s">
        <v>411</v>
      </c>
      <c r="I12" s="13" t="s">
        <v>412</v>
      </c>
      <c r="J12" s="14"/>
      <c r="K12" s="160">
        <v>4</v>
      </c>
      <c r="L12" s="160">
        <v>1</v>
      </c>
      <c r="M12" s="160">
        <v>1</v>
      </c>
      <c r="N12" s="160">
        <v>1</v>
      </c>
      <c r="O12" s="160">
        <v>1</v>
      </c>
      <c r="P12" s="17">
        <v>1</v>
      </c>
      <c r="Q12" s="21">
        <f>IFERROR(P12*100/L12,0)</f>
        <v>100</v>
      </c>
      <c r="R12" s="14">
        <v>0</v>
      </c>
      <c r="S12" s="13" t="s">
        <v>413</v>
      </c>
      <c r="T12" s="29" t="s">
        <v>414</v>
      </c>
      <c r="U12" s="21">
        <f>L12/$K$10*100</f>
        <v>25</v>
      </c>
      <c r="V12" s="17">
        <v>0</v>
      </c>
      <c r="W12" s="21">
        <f>IFERROR(V12*100/M12,0)</f>
        <v>0</v>
      </c>
      <c r="X12" s="14"/>
      <c r="Y12" s="13"/>
      <c r="Z12" s="29"/>
      <c r="AA12" s="21">
        <f>M12/$K$10*100</f>
        <v>25</v>
      </c>
      <c r="AB12" s="17">
        <v>0</v>
      </c>
      <c r="AC12" s="21">
        <f>IFERROR(AB12*100/N12,0)</f>
        <v>0</v>
      </c>
      <c r="AD12" s="14"/>
      <c r="AE12" s="13"/>
      <c r="AF12" s="13"/>
      <c r="AG12" s="21">
        <f>N12/$K$10*100</f>
        <v>25</v>
      </c>
      <c r="AH12" s="17">
        <v>0</v>
      </c>
      <c r="AI12" s="21">
        <f>IFERROR(AH12*100/O12,0)</f>
        <v>0</v>
      </c>
      <c r="AJ12" s="14">
        <v>0</v>
      </c>
      <c r="AK12" s="13"/>
      <c r="AL12" s="13"/>
      <c r="AM12" s="21">
        <f t="shared" si="0"/>
        <v>25</v>
      </c>
    </row>
  </sheetData>
  <mergeCells count="6">
    <mergeCell ref="AH1:AM1"/>
    <mergeCell ref="A1:H1"/>
    <mergeCell ref="I1:O1"/>
    <mergeCell ref="P1:U1"/>
    <mergeCell ref="V1:AA1"/>
    <mergeCell ref="AB1:AG1"/>
  </mergeCells>
  <conditionalFormatting sqref="T3:T12">
    <cfRule type="containsText" dxfId="17" priority="5" operator="containsText" text="Pendiente">
      <formula>NOT(ISERROR(SEARCH("Pendiente",T3)))</formula>
    </cfRule>
  </conditionalFormatting>
  <conditionalFormatting sqref="Z3:Z6 Z8:Z12">
    <cfRule type="containsText" dxfId="16" priority="4" operator="containsText" text="Pendiente">
      <formula>NOT(ISERROR(SEARCH("Pendiente",Z3)))</formula>
    </cfRule>
  </conditionalFormatting>
  <conditionalFormatting sqref="Z7">
    <cfRule type="containsText" dxfId="15" priority="1" operator="containsText" text="Pendiente">
      <formula>NOT(ISERROR(SEARCH("Pendiente",Z7)))</formula>
    </cfRule>
  </conditionalFormatting>
  <conditionalFormatting sqref="AF3:AF12">
    <cfRule type="containsText" dxfId="14" priority="2" operator="containsText" text="Pendiente">
      <formula>NOT(ISERROR(SEARCH("Pendiente",AF3)))</formula>
    </cfRule>
  </conditionalFormatting>
  <conditionalFormatting sqref="AL3:AL12">
    <cfRule type="containsText" dxfId="13" priority="3" operator="containsText" text="Pendiente">
      <formula>NOT(ISERROR(SEARCH("Pendiente",AL3)))</formula>
    </cfRule>
  </conditionalFormatting>
  <hyperlinks>
    <hyperlink ref="T6" r:id="rId1" xr:uid="{7894DA6F-E3E3-46CF-BF8D-809584A2C5A0}"/>
    <hyperlink ref="T5" r:id="rId2" xr:uid="{2577FF25-BBCC-4AF3-9746-359E409375B8}"/>
    <hyperlink ref="T7" r:id="rId3" xr:uid="{8352894A-36BB-42DB-8C31-F75D2F7E5E56}"/>
    <hyperlink ref="T8" r:id="rId4" xr:uid="{0F3B552D-6CFB-4187-92C1-66991DC0F5C1}"/>
    <hyperlink ref="T9" r:id="rId5" xr:uid="{5A5B2038-2FA5-4AE2-8C88-EEC7D79783ED}"/>
    <hyperlink ref="T10" r:id="rId6" xr:uid="{675F1DD9-66A3-4306-9C7C-0D01526E1091}"/>
    <hyperlink ref="T11" r:id="rId7" display="9. Hoja de Ruta sectorial TSI 2026" xr:uid="{3EADA96A-0686-4F27-A9DF-5131841FD76F}"/>
    <hyperlink ref="T12" r:id="rId8" xr:uid="{A02978D6-784C-4741-B949-564DD77822F8}"/>
  </hyperlinks>
  <pageMargins left="0.7" right="0.7" top="0.75" bottom="0.75" header="0.3" footer="0.3"/>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38C4-6713-44CE-B118-7B0DD7FDD8E8}">
  <sheetPr codeName="Hoja8">
    <tabColor theme="7" tint="0.79998168889431442"/>
  </sheetPr>
  <dimension ref="A1:AM4"/>
  <sheetViews>
    <sheetView zoomScale="98" workbookViewId="0">
      <pane xSplit="2" ySplit="2" topLeftCell="C3" activePane="bottomRight" state="frozen"/>
      <selection pane="bottomRight" activeCell="A2" sqref="A2"/>
      <selection pane="bottomLeft" activeCell="A3" sqref="A3"/>
      <selection pane="topRight" activeCell="C1" sqref="C1"/>
    </sheetView>
  </sheetViews>
  <sheetFormatPr defaultColWidth="11.5703125" defaultRowHeight="14.45"/>
  <cols>
    <col min="1" max="6" width="9.7109375" style="4" customWidth="1"/>
    <col min="7" max="7" width="38.7109375" style="4" customWidth="1"/>
    <col min="8" max="8" width="9.7109375" style="4" customWidth="1"/>
    <col min="9" max="9" width="9" style="4" customWidth="1"/>
    <col min="10" max="10" width="14.5703125" style="4" customWidth="1"/>
    <col min="11" max="11" width="11.5703125" style="4"/>
    <col min="12" max="15" width="8.140625" style="4" customWidth="1"/>
    <col min="16" max="16" width="9.5703125" style="4" customWidth="1"/>
    <col min="17" max="20" width="11.5703125" style="4"/>
    <col min="21" max="39" width="0" style="4" hidden="1" customWidth="1"/>
    <col min="40" max="16384" width="11.5703125" style="4"/>
  </cols>
  <sheetData>
    <row r="1" spans="1:39" ht="34.9" customHeight="1">
      <c r="A1" s="242"/>
      <c r="B1" s="243"/>
      <c r="C1" s="243"/>
      <c r="D1" s="243"/>
      <c r="E1" s="243"/>
      <c r="F1" s="243"/>
      <c r="G1" s="243"/>
      <c r="H1" s="244"/>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ht="12">
      <c r="A3" s="13" t="s">
        <v>415</v>
      </c>
      <c r="B3" s="13" t="s">
        <v>416</v>
      </c>
      <c r="C3" s="13" t="s">
        <v>162</v>
      </c>
      <c r="D3" s="13" t="s">
        <v>417</v>
      </c>
      <c r="E3" s="13" t="s">
        <v>418</v>
      </c>
      <c r="F3" s="13" t="s">
        <v>419</v>
      </c>
      <c r="G3" s="13" t="s">
        <v>420</v>
      </c>
      <c r="H3" s="13" t="s">
        <v>421</v>
      </c>
      <c r="I3" s="13" t="s">
        <v>422</v>
      </c>
      <c r="J3" s="14">
        <v>0</v>
      </c>
      <c r="K3" s="15">
        <v>2</v>
      </c>
      <c r="L3" s="15">
        <v>0</v>
      </c>
      <c r="M3" s="15">
        <v>1</v>
      </c>
      <c r="N3" s="15">
        <v>0</v>
      </c>
      <c r="O3" s="15">
        <v>1</v>
      </c>
      <c r="P3" s="17">
        <v>0</v>
      </c>
      <c r="Q3" s="21">
        <f>IFERROR(P3*100/L3,0)</f>
        <v>0</v>
      </c>
      <c r="R3" s="14">
        <v>0</v>
      </c>
      <c r="S3" s="13" t="s">
        <v>55</v>
      </c>
      <c r="T3" s="26" t="s">
        <v>55</v>
      </c>
      <c r="U3" s="21">
        <f>L3/$K$3*100</f>
        <v>0</v>
      </c>
      <c r="V3" s="17">
        <v>0</v>
      </c>
      <c r="W3" s="21">
        <f>IFERROR(V3*100/M3,0)</f>
        <v>0</v>
      </c>
      <c r="X3" s="14">
        <v>0</v>
      </c>
      <c r="Y3" s="13"/>
      <c r="Z3" s="26"/>
      <c r="AA3" s="21">
        <f>M3/$K$3*100</f>
        <v>50</v>
      </c>
      <c r="AB3" s="17">
        <v>0</v>
      </c>
      <c r="AC3" s="21">
        <f>IFERROR(AB3*100/N3,0)</f>
        <v>0</v>
      </c>
      <c r="AD3" s="14">
        <v>0</v>
      </c>
      <c r="AE3" s="13"/>
      <c r="AF3" s="53"/>
      <c r="AG3" s="21">
        <f>N3/$K$3*100</f>
        <v>0</v>
      </c>
      <c r="AH3" s="13"/>
      <c r="AI3" s="21">
        <f>IFERROR(AH3*100/O3,0)</f>
        <v>0</v>
      </c>
      <c r="AJ3" s="14">
        <v>0</v>
      </c>
      <c r="AK3" s="13"/>
      <c r="AL3" s="13"/>
      <c r="AM3" s="21">
        <f>O3/$K$3*100</f>
        <v>50</v>
      </c>
    </row>
    <row r="4" spans="1:39" s="18" customFormat="1" ht="12">
      <c r="A4" s="13"/>
      <c r="B4" s="13"/>
      <c r="C4" s="13"/>
      <c r="D4" s="13"/>
      <c r="E4" s="13" t="s">
        <v>423</v>
      </c>
      <c r="F4" s="13"/>
      <c r="G4" s="13" t="s">
        <v>424</v>
      </c>
      <c r="H4" s="13" t="s">
        <v>425</v>
      </c>
      <c r="I4" s="13" t="s">
        <v>422</v>
      </c>
      <c r="J4" s="14">
        <v>0</v>
      </c>
      <c r="K4" s="15">
        <v>3</v>
      </c>
      <c r="L4" s="15">
        <v>1</v>
      </c>
      <c r="M4" s="15">
        <v>1</v>
      </c>
      <c r="N4" s="15">
        <v>1</v>
      </c>
      <c r="O4" s="15">
        <v>0</v>
      </c>
      <c r="P4" s="17">
        <v>1</v>
      </c>
      <c r="Q4" s="21">
        <f>IFERROR(P4*100/L4,0)</f>
        <v>100</v>
      </c>
      <c r="R4" s="14">
        <v>0</v>
      </c>
      <c r="S4" s="13" t="s">
        <v>426</v>
      </c>
      <c r="T4" s="29" t="s">
        <v>427</v>
      </c>
      <c r="U4" s="21">
        <f>L4/$K$4*100</f>
        <v>33.333333333333329</v>
      </c>
      <c r="V4" s="17">
        <v>0</v>
      </c>
      <c r="W4" s="21">
        <f>IFERROR(V4*100/M4,0)</f>
        <v>0</v>
      </c>
      <c r="X4" s="14">
        <v>0</v>
      </c>
      <c r="Y4" s="13"/>
      <c r="Z4" s="27"/>
      <c r="AA4" s="21">
        <f>M4/$K$4*100</f>
        <v>33.333333333333329</v>
      </c>
      <c r="AB4" s="17">
        <v>0</v>
      </c>
      <c r="AC4" s="21">
        <f>IFERROR(AB4*100/N4,0)</f>
        <v>0</v>
      </c>
      <c r="AD4" s="14">
        <v>0</v>
      </c>
      <c r="AE4" s="13"/>
      <c r="AF4" s="53"/>
      <c r="AG4" s="21">
        <f>N4/$K$4*100</f>
        <v>33.333333333333329</v>
      </c>
      <c r="AH4" s="13"/>
      <c r="AI4" s="21">
        <f>IFERROR(AH4*100/O4,0)</f>
        <v>0</v>
      </c>
      <c r="AJ4" s="14">
        <v>0</v>
      </c>
      <c r="AK4" s="13"/>
      <c r="AL4" s="13"/>
      <c r="AM4" s="21">
        <f>O4/$K$4*100</f>
        <v>0</v>
      </c>
    </row>
  </sheetData>
  <mergeCells count="6">
    <mergeCell ref="AH1:AM1"/>
    <mergeCell ref="A1:H1"/>
    <mergeCell ref="I1:O1"/>
    <mergeCell ref="P1:U1"/>
    <mergeCell ref="V1:AA1"/>
    <mergeCell ref="AB1:AG1"/>
  </mergeCells>
  <conditionalFormatting sqref="T3:T4">
    <cfRule type="containsText" dxfId="12" priority="9" operator="containsText" text="Pendiente">
      <formula>NOT(ISERROR(SEARCH("Pendiente",T3)))</formula>
    </cfRule>
  </conditionalFormatting>
  <conditionalFormatting sqref="Z3:Z4">
    <cfRule type="containsText" dxfId="11" priority="8" operator="containsText" text="Pendiente">
      <formula>NOT(ISERROR(SEARCH("Pendiente",Z3)))</formula>
    </cfRule>
  </conditionalFormatting>
  <conditionalFormatting sqref="AF3:AF4">
    <cfRule type="containsText" dxfId="10" priority="6" operator="containsText" text="Pendiente">
      <formula>NOT(ISERROR(SEARCH("Pendiente",AF3)))</formula>
    </cfRule>
  </conditionalFormatting>
  <conditionalFormatting sqref="AL3:AL4">
    <cfRule type="containsText" dxfId="9" priority="7" operator="containsText" text="Pendiente">
      <formula>NOT(ISERROR(SEARCH("Pendiente",AL3)))</formula>
    </cfRule>
  </conditionalFormatting>
  <hyperlinks>
    <hyperlink ref="T4" r:id="rId1" xr:uid="{2B034AE3-90EC-4645-8DAB-CFDCC939DF15}"/>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E5BB2-830F-413F-A909-AC53B77EAE77}">
  <sheetPr codeName="Hoja9">
    <tabColor theme="7" tint="0.79998168889431442"/>
  </sheetPr>
  <dimension ref="A1:AM45"/>
  <sheetViews>
    <sheetView zoomScale="110" workbookViewId="0">
      <pane xSplit="2" ySplit="2" topLeftCell="C3" activePane="bottomRight" state="frozen"/>
      <selection pane="bottomRight" activeCell="A6" sqref="A6"/>
      <selection pane="bottomLeft" activeCell="A3" sqref="A3"/>
      <selection pane="topRight" activeCell="C1" sqref="C1"/>
    </sheetView>
  </sheetViews>
  <sheetFormatPr defaultColWidth="11.5703125" defaultRowHeight="14.45"/>
  <cols>
    <col min="1" max="3" width="9.42578125" style="4" customWidth="1"/>
    <col min="4" max="4" width="8.28515625" style="4" customWidth="1"/>
    <col min="5" max="5" width="11.28515625" style="4" customWidth="1"/>
    <col min="6" max="6" width="9.42578125" style="4" customWidth="1"/>
    <col min="7" max="7" width="32.85546875" style="4" customWidth="1"/>
    <col min="8" max="8" width="9.42578125" style="4" customWidth="1"/>
    <col min="9" max="9" width="11.7109375" style="4" customWidth="1"/>
    <col min="10" max="10" width="14.5703125" style="4" customWidth="1"/>
    <col min="11" max="11" width="11.5703125" style="4"/>
    <col min="12" max="15" width="9.85546875" style="4" customWidth="1"/>
    <col min="16" max="16" width="9.5703125" style="4" customWidth="1"/>
    <col min="17" max="20" width="11.5703125" style="4"/>
    <col min="21" max="39" width="0" style="4" hidden="1" customWidth="1"/>
    <col min="40" max="16384" width="11.5703125" style="4"/>
  </cols>
  <sheetData>
    <row r="1" spans="1:39" ht="34.9" customHeight="1">
      <c r="A1" s="256"/>
      <c r="B1" s="256"/>
      <c r="C1" s="256"/>
      <c r="D1" s="256"/>
      <c r="E1" s="256"/>
      <c r="F1" s="256"/>
      <c r="G1" s="256"/>
      <c r="H1" s="256"/>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61" customFormat="1" ht="37.9" customHeight="1">
      <c r="A2" s="55" t="s">
        <v>21</v>
      </c>
      <c r="B2" s="55" t="s">
        <v>22</v>
      </c>
      <c r="C2" s="55" t="s">
        <v>23</v>
      </c>
      <c r="D2" s="55" t="s">
        <v>24</v>
      </c>
      <c r="E2" s="55" t="s">
        <v>25</v>
      </c>
      <c r="F2" s="55" t="s">
        <v>26</v>
      </c>
      <c r="G2" s="55" t="s">
        <v>27</v>
      </c>
      <c r="H2" s="55" t="s">
        <v>28</v>
      </c>
      <c r="I2" s="56" t="s">
        <v>5</v>
      </c>
      <c r="J2" s="57" t="s">
        <v>6</v>
      </c>
      <c r="K2" s="57" t="s">
        <v>7</v>
      </c>
      <c r="L2" s="56" t="s">
        <v>8</v>
      </c>
      <c r="M2" s="56" t="s">
        <v>9</v>
      </c>
      <c r="N2" s="56" t="s">
        <v>10</v>
      </c>
      <c r="O2" s="56" t="s">
        <v>11</v>
      </c>
      <c r="P2" s="58" t="s">
        <v>12</v>
      </c>
      <c r="Q2" s="58" t="s">
        <v>35</v>
      </c>
      <c r="R2" s="59" t="s">
        <v>13</v>
      </c>
      <c r="S2" s="58" t="s">
        <v>14</v>
      </c>
      <c r="T2" s="58" t="s">
        <v>15</v>
      </c>
      <c r="U2" s="60" t="s">
        <v>36</v>
      </c>
      <c r="V2" s="58" t="s">
        <v>12</v>
      </c>
      <c r="W2" s="58" t="s">
        <v>35</v>
      </c>
      <c r="X2" s="59" t="s">
        <v>13</v>
      </c>
      <c r="Y2" s="58" t="s">
        <v>14</v>
      </c>
      <c r="Z2" s="58" t="s">
        <v>15</v>
      </c>
      <c r="AA2" s="60" t="s">
        <v>36</v>
      </c>
      <c r="AB2" s="58" t="s">
        <v>12</v>
      </c>
      <c r="AC2" s="58" t="s">
        <v>35</v>
      </c>
      <c r="AD2" s="59" t="s">
        <v>13</v>
      </c>
      <c r="AE2" s="58" t="s">
        <v>14</v>
      </c>
      <c r="AF2" s="58" t="s">
        <v>15</v>
      </c>
      <c r="AG2" s="60" t="s">
        <v>36</v>
      </c>
      <c r="AH2" s="58" t="s">
        <v>12</v>
      </c>
      <c r="AI2" s="58" t="s">
        <v>35</v>
      </c>
      <c r="AJ2" s="59" t="s">
        <v>13</v>
      </c>
      <c r="AK2" s="58" t="s">
        <v>14</v>
      </c>
      <c r="AL2" s="58" t="s">
        <v>15</v>
      </c>
      <c r="AM2" s="60" t="s">
        <v>36</v>
      </c>
    </row>
    <row r="3" spans="1:39" s="18" customFormat="1" ht="12">
      <c r="A3" s="82" t="s">
        <v>428</v>
      </c>
      <c r="B3" s="82" t="s">
        <v>335</v>
      </c>
      <c r="C3" s="82" t="s">
        <v>429</v>
      </c>
      <c r="D3" s="13" t="s">
        <v>55</v>
      </c>
      <c r="E3" s="82" t="s">
        <v>430</v>
      </c>
      <c r="F3" s="13" t="s">
        <v>37</v>
      </c>
      <c r="G3" s="62" t="s">
        <v>431</v>
      </c>
      <c r="H3" s="13" t="s">
        <v>432</v>
      </c>
      <c r="I3" s="62" t="s">
        <v>433</v>
      </c>
      <c r="J3" s="14">
        <v>0</v>
      </c>
      <c r="K3" s="128">
        <v>1</v>
      </c>
      <c r="L3" s="128">
        <v>1</v>
      </c>
      <c r="M3" s="128"/>
      <c r="N3" s="128"/>
      <c r="O3" s="128"/>
      <c r="P3" s="131">
        <v>1</v>
      </c>
      <c r="Q3" s="21">
        <f>IFERROR(P3*100/L3,0)</f>
        <v>100</v>
      </c>
      <c r="R3" s="14">
        <v>0</v>
      </c>
      <c r="S3" s="13" t="s">
        <v>434</v>
      </c>
      <c r="T3" s="132" t="s">
        <v>435</v>
      </c>
      <c r="U3" s="21">
        <f>L3/$K$3*100</f>
        <v>100</v>
      </c>
      <c r="V3" s="17">
        <v>0</v>
      </c>
      <c r="W3" s="21">
        <f>IFERROR(V3*100/M3,0)</f>
        <v>0</v>
      </c>
      <c r="X3" s="14"/>
      <c r="Y3" s="13"/>
      <c r="Z3" s="32"/>
      <c r="AA3" s="21">
        <f>M3/$K$3*100</f>
        <v>0</v>
      </c>
      <c r="AB3" s="17"/>
      <c r="AC3" s="21">
        <f>IFERROR(AB3*100/N3,0)</f>
        <v>0</v>
      </c>
      <c r="AD3" s="14"/>
      <c r="AE3" s="13"/>
      <c r="AF3" s="13"/>
      <c r="AG3" s="21">
        <f>N3/$K$3*100</f>
        <v>0</v>
      </c>
      <c r="AH3" s="13"/>
      <c r="AI3" s="21">
        <f>IFERROR(AH3*100/O3,0)</f>
        <v>0</v>
      </c>
      <c r="AJ3" s="14">
        <v>0</v>
      </c>
      <c r="AK3" s="13"/>
      <c r="AL3" s="13"/>
      <c r="AM3" s="21">
        <f>O3/$K$3*100</f>
        <v>0</v>
      </c>
    </row>
    <row r="4" spans="1:39" s="18" customFormat="1" ht="12">
      <c r="A4" s="82"/>
      <c r="B4" s="82"/>
      <c r="C4" s="82" t="s">
        <v>429</v>
      </c>
      <c r="D4" s="13"/>
      <c r="E4" s="82"/>
      <c r="F4" s="13" t="s">
        <v>37</v>
      </c>
      <c r="G4" s="62" t="s">
        <v>436</v>
      </c>
      <c r="H4" s="13" t="s">
        <v>437</v>
      </c>
      <c r="I4" s="62" t="s">
        <v>438</v>
      </c>
      <c r="J4" s="14" t="s">
        <v>439</v>
      </c>
      <c r="K4" s="128">
        <v>1</v>
      </c>
      <c r="L4" s="128">
        <v>0.25</v>
      </c>
      <c r="M4" s="128">
        <v>0.25</v>
      </c>
      <c r="N4" s="128">
        <v>0.25</v>
      </c>
      <c r="O4" s="128">
        <v>0.25</v>
      </c>
      <c r="P4" s="131">
        <v>0.25</v>
      </c>
      <c r="Q4" s="21">
        <f>IFERROR(P4*100/L4,0)</f>
        <v>100</v>
      </c>
      <c r="R4" s="14">
        <v>0</v>
      </c>
      <c r="S4" s="13" t="s">
        <v>440</v>
      </c>
      <c r="T4" s="132" t="s">
        <v>441</v>
      </c>
      <c r="U4" s="21">
        <f>L4/$K$4*100</f>
        <v>25</v>
      </c>
      <c r="V4" s="17">
        <v>0</v>
      </c>
      <c r="W4" s="21">
        <f>IFERROR(V4*100/M4,0)</f>
        <v>0</v>
      </c>
      <c r="X4" s="14"/>
      <c r="Y4" s="13"/>
      <c r="Z4" s="26"/>
      <c r="AA4" s="21">
        <f>M4/$K$4*100</f>
        <v>25</v>
      </c>
      <c r="AB4" s="17"/>
      <c r="AC4" s="21">
        <f>IFERROR(AB4*100/N4,0)</f>
        <v>0</v>
      </c>
      <c r="AD4" s="14"/>
      <c r="AE4" s="13"/>
      <c r="AF4" s="13"/>
      <c r="AG4" s="21">
        <f>N4/$K$4*100</f>
        <v>25</v>
      </c>
      <c r="AH4" s="13"/>
      <c r="AI4" s="21">
        <f>IFERROR(AH4*100/O4,0)</f>
        <v>0</v>
      </c>
      <c r="AJ4" s="14">
        <v>0</v>
      </c>
      <c r="AK4" s="13"/>
      <c r="AL4" s="13"/>
      <c r="AM4" s="21">
        <f>O4/$K$4*100</f>
        <v>25</v>
      </c>
    </row>
    <row r="5" spans="1:39" s="18" customFormat="1" ht="12">
      <c r="A5" s="82"/>
      <c r="B5" s="82"/>
      <c r="C5" s="82" t="s">
        <v>429</v>
      </c>
      <c r="D5" s="13"/>
      <c r="E5" s="82" t="s">
        <v>442</v>
      </c>
      <c r="F5" s="13" t="s">
        <v>37</v>
      </c>
      <c r="G5" s="62" t="s">
        <v>443</v>
      </c>
      <c r="H5" s="13" t="s">
        <v>444</v>
      </c>
      <c r="I5" s="62" t="s">
        <v>445</v>
      </c>
      <c r="J5" s="14">
        <v>0</v>
      </c>
      <c r="K5" s="128">
        <v>1</v>
      </c>
      <c r="L5" s="128">
        <v>1</v>
      </c>
      <c r="M5" s="128"/>
      <c r="N5" s="128"/>
      <c r="O5" s="128"/>
      <c r="P5" s="131">
        <v>1</v>
      </c>
      <c r="Q5" s="21">
        <f>IFERROR(P5*100/L5,0)</f>
        <v>100</v>
      </c>
      <c r="R5" s="14">
        <v>0</v>
      </c>
      <c r="S5" s="13" t="s">
        <v>446</v>
      </c>
      <c r="T5" s="132" t="s">
        <v>447</v>
      </c>
      <c r="U5" s="21">
        <f>L5/$K$5*100</f>
        <v>100</v>
      </c>
      <c r="V5" s="17">
        <v>0</v>
      </c>
      <c r="W5" s="21">
        <f>IFERROR(V5*100/M5,0)</f>
        <v>0</v>
      </c>
      <c r="X5" s="14"/>
      <c r="Y5" s="13"/>
      <c r="Z5" s="33"/>
      <c r="AA5" s="21">
        <f>M5/$K$5*100</f>
        <v>0</v>
      </c>
      <c r="AB5" s="17"/>
      <c r="AC5" s="21">
        <f>IFERROR(AB5*100/N5,0)</f>
        <v>0</v>
      </c>
      <c r="AD5" s="14"/>
      <c r="AE5" s="13"/>
      <c r="AF5" s="13"/>
      <c r="AG5" s="21">
        <f>N5/$K$5*100</f>
        <v>0</v>
      </c>
      <c r="AH5" s="13"/>
      <c r="AI5" s="21">
        <f>IFERROR(AH5*100/O5,0)</f>
        <v>0</v>
      </c>
      <c r="AJ5" s="14">
        <v>0</v>
      </c>
      <c r="AK5" s="13"/>
      <c r="AL5" s="13"/>
      <c r="AM5" s="21">
        <f>O5/$K$5*100</f>
        <v>0</v>
      </c>
    </row>
    <row r="6" spans="1:39" s="18" customFormat="1" ht="12">
      <c r="A6" s="82"/>
      <c r="B6" s="82"/>
      <c r="C6" s="82" t="s">
        <v>429</v>
      </c>
      <c r="D6" s="13"/>
      <c r="E6" s="82"/>
      <c r="F6" s="13" t="s">
        <v>37</v>
      </c>
      <c r="G6" s="13" t="s">
        <v>448</v>
      </c>
      <c r="H6" s="13" t="s">
        <v>449</v>
      </c>
      <c r="I6" s="62" t="s">
        <v>445</v>
      </c>
      <c r="J6" s="14" t="s">
        <v>450</v>
      </c>
      <c r="K6" s="128">
        <v>1</v>
      </c>
      <c r="L6" s="128">
        <v>0.25</v>
      </c>
      <c r="M6" s="128">
        <v>0.25</v>
      </c>
      <c r="N6" s="128">
        <v>0.25</v>
      </c>
      <c r="O6" s="128">
        <v>0.25</v>
      </c>
      <c r="P6" s="131">
        <v>0.25</v>
      </c>
      <c r="Q6" s="21">
        <f>IFERROR(P6*100/L6,0)</f>
        <v>100</v>
      </c>
      <c r="R6" s="14">
        <v>0</v>
      </c>
      <c r="S6" s="13" t="s">
        <v>451</v>
      </c>
      <c r="T6" s="133" t="s">
        <v>37</v>
      </c>
      <c r="U6" s="21">
        <f>L6/$K$6*100</f>
        <v>25</v>
      </c>
      <c r="V6" s="17">
        <v>0</v>
      </c>
      <c r="W6" s="21">
        <f>IFERROR(V6*100/M6,0)</f>
        <v>0</v>
      </c>
      <c r="X6" s="14"/>
      <c r="Y6" s="13"/>
      <c r="Z6" s="26"/>
      <c r="AA6" s="21">
        <f>M6/$K$6*100</f>
        <v>25</v>
      </c>
      <c r="AB6" s="17"/>
      <c r="AC6" s="21">
        <f>IFERROR(AB6*100/N6,0)</f>
        <v>0</v>
      </c>
      <c r="AD6" s="14"/>
      <c r="AE6" s="13"/>
      <c r="AF6" s="13"/>
      <c r="AG6" s="21">
        <f>N6/$K$6*100</f>
        <v>25</v>
      </c>
      <c r="AH6" s="13"/>
      <c r="AI6" s="21">
        <f>IFERROR(AH6*100/O6,0)</f>
        <v>0</v>
      </c>
      <c r="AJ6" s="14">
        <v>0</v>
      </c>
      <c r="AK6" s="13"/>
      <c r="AL6" s="13"/>
      <c r="AM6" s="21">
        <f>O6/$K$6*100</f>
        <v>25</v>
      </c>
    </row>
    <row r="7" spans="1:39" s="18" customFormat="1" ht="12">
      <c r="A7" s="82"/>
      <c r="B7" s="82"/>
      <c r="C7" s="82" t="s">
        <v>429</v>
      </c>
      <c r="D7" s="13"/>
      <c r="E7" s="82" t="s">
        <v>452</v>
      </c>
      <c r="F7" s="13" t="s">
        <v>37</v>
      </c>
      <c r="G7" s="13" t="s">
        <v>453</v>
      </c>
      <c r="H7" s="13" t="s">
        <v>454</v>
      </c>
      <c r="I7" s="62" t="s">
        <v>445</v>
      </c>
      <c r="J7" s="14">
        <v>0</v>
      </c>
      <c r="K7" s="128">
        <v>1</v>
      </c>
      <c r="L7" s="128">
        <v>0.25</v>
      </c>
      <c r="M7" s="128">
        <v>0.25</v>
      </c>
      <c r="N7" s="128">
        <v>0.25</v>
      </c>
      <c r="O7" s="128">
        <v>0.25</v>
      </c>
      <c r="P7" s="131">
        <v>0.25</v>
      </c>
      <c r="Q7" s="21">
        <f>IFERROR(P7*100/L7,0)</f>
        <v>100</v>
      </c>
      <c r="R7" s="14">
        <v>0</v>
      </c>
      <c r="S7" s="13" t="s">
        <v>455</v>
      </c>
      <c r="T7" s="140" t="s">
        <v>456</v>
      </c>
      <c r="U7" s="21">
        <f>L7/$K$7*100</f>
        <v>25</v>
      </c>
      <c r="V7" s="17">
        <v>0</v>
      </c>
      <c r="W7" s="21">
        <f>IFERROR(V7*100/M7,0)</f>
        <v>0</v>
      </c>
      <c r="X7" s="14"/>
      <c r="Y7" s="13"/>
      <c r="Z7" s="29"/>
      <c r="AA7" s="21">
        <f>M7/$K$7*100</f>
        <v>25</v>
      </c>
      <c r="AB7" s="17"/>
      <c r="AC7" s="21">
        <f>IFERROR(AB7*100/N7,0)</f>
        <v>0</v>
      </c>
      <c r="AD7" s="14"/>
      <c r="AE7" s="13"/>
      <c r="AF7" s="13"/>
      <c r="AG7" s="21">
        <f>N7/$K$7*100</f>
        <v>25</v>
      </c>
      <c r="AH7" s="13"/>
      <c r="AI7" s="21">
        <f>IFERROR(AH7*100/O7,0)</f>
        <v>0</v>
      </c>
      <c r="AJ7" s="14">
        <v>0</v>
      </c>
      <c r="AK7" s="13"/>
      <c r="AL7" s="13"/>
      <c r="AM7" s="21">
        <f>O7/$K$7*100</f>
        <v>25</v>
      </c>
    </row>
    <row r="8" spans="1:39" s="18" customFormat="1" ht="12">
      <c r="A8" s="82"/>
      <c r="B8" s="82"/>
      <c r="C8" s="82" t="s">
        <v>429</v>
      </c>
      <c r="D8" s="13"/>
      <c r="E8" s="82"/>
      <c r="F8" s="13" t="s">
        <v>37</v>
      </c>
      <c r="G8" s="13" t="s">
        <v>457</v>
      </c>
      <c r="H8" s="13" t="s">
        <v>454</v>
      </c>
      <c r="I8" s="62" t="s">
        <v>445</v>
      </c>
      <c r="J8" s="14">
        <v>0</v>
      </c>
      <c r="K8" s="128">
        <v>1</v>
      </c>
      <c r="L8" s="128">
        <v>0.25</v>
      </c>
      <c r="M8" s="128">
        <v>0.25</v>
      </c>
      <c r="N8" s="128">
        <v>0.25</v>
      </c>
      <c r="O8" s="128">
        <v>0.25</v>
      </c>
      <c r="P8" s="131">
        <v>0.25</v>
      </c>
      <c r="Q8" s="21">
        <f>IFERROR(P8*100/L8,0)</f>
        <v>100</v>
      </c>
      <c r="R8" s="14">
        <v>0</v>
      </c>
      <c r="S8" s="13" t="s">
        <v>458</v>
      </c>
      <c r="T8" s="132" t="s">
        <v>459</v>
      </c>
      <c r="U8" s="21">
        <f>L8/$K$8*100</f>
        <v>25</v>
      </c>
      <c r="V8" s="17">
        <v>0</v>
      </c>
      <c r="W8" s="21">
        <f>IFERROR(V8*100/M8,0)</f>
        <v>0</v>
      </c>
      <c r="X8" s="14"/>
      <c r="Y8" s="13"/>
      <c r="Z8" s="29"/>
      <c r="AA8" s="21">
        <f>M8/$K$8*100</f>
        <v>25</v>
      </c>
      <c r="AB8" s="17"/>
      <c r="AC8" s="21">
        <f>IFERROR(AB8*100/N8,0)</f>
        <v>0</v>
      </c>
      <c r="AD8" s="14"/>
      <c r="AE8" s="13"/>
      <c r="AF8" s="13"/>
      <c r="AG8" s="21">
        <f>N8/$K$8*100</f>
        <v>25</v>
      </c>
      <c r="AH8" s="13"/>
      <c r="AI8" s="21">
        <f>IFERROR(AH8*100/O8,0)</f>
        <v>0</v>
      </c>
      <c r="AJ8" s="14">
        <v>0</v>
      </c>
      <c r="AK8" s="13"/>
      <c r="AL8" s="13"/>
      <c r="AM8" s="21">
        <f>O8/$K$8*100</f>
        <v>25</v>
      </c>
    </row>
    <row r="9" spans="1:39" s="18" customFormat="1" ht="12">
      <c r="A9" s="82"/>
      <c r="B9" s="82"/>
      <c r="C9" s="82" t="s">
        <v>429</v>
      </c>
      <c r="D9" s="13"/>
      <c r="E9" s="82" t="s">
        <v>460</v>
      </c>
      <c r="F9" s="13" t="s">
        <v>37</v>
      </c>
      <c r="G9" s="13" t="s">
        <v>461</v>
      </c>
      <c r="H9" s="13" t="s">
        <v>462</v>
      </c>
      <c r="I9" s="62" t="s">
        <v>463</v>
      </c>
      <c r="J9" s="14">
        <v>0</v>
      </c>
      <c r="K9" s="128">
        <v>1</v>
      </c>
      <c r="L9" s="128">
        <v>1</v>
      </c>
      <c r="M9" s="128"/>
      <c r="N9" s="128"/>
      <c r="O9" s="128"/>
      <c r="P9" s="131">
        <v>1</v>
      </c>
      <c r="Q9" s="21">
        <f>IFERROR(P9*100/L9,0)</f>
        <v>100</v>
      </c>
      <c r="R9" s="14">
        <v>66000000</v>
      </c>
      <c r="S9" s="13" t="s">
        <v>464</v>
      </c>
      <c r="T9" s="132" t="s">
        <v>465</v>
      </c>
      <c r="U9" s="21">
        <f>L9/$K$9*100</f>
        <v>100</v>
      </c>
      <c r="V9" s="17">
        <v>0</v>
      </c>
      <c r="W9" s="21">
        <f>IFERROR(V9*100/M9,0)</f>
        <v>0</v>
      </c>
      <c r="X9" s="14"/>
      <c r="Y9" s="13"/>
      <c r="Z9" s="29"/>
      <c r="AA9" s="21">
        <f>M9/$K$9*100</f>
        <v>0</v>
      </c>
      <c r="AB9" s="17"/>
      <c r="AC9" s="21">
        <f>IFERROR(AB9*100/N9,0)</f>
        <v>0</v>
      </c>
      <c r="AD9" s="14"/>
      <c r="AE9" s="13"/>
      <c r="AF9" s="13"/>
      <c r="AG9" s="21">
        <f>N9/$K$9*100</f>
        <v>0</v>
      </c>
      <c r="AH9" s="13"/>
      <c r="AI9" s="21">
        <f>IFERROR(AH9*100/O9,0)</f>
        <v>0</v>
      </c>
      <c r="AJ9" s="14">
        <v>0</v>
      </c>
      <c r="AK9" s="13"/>
      <c r="AL9" s="13"/>
      <c r="AM9" s="21">
        <f>O9/$K$9*100</f>
        <v>0</v>
      </c>
    </row>
    <row r="10" spans="1:39" s="18" customFormat="1" ht="12">
      <c r="A10" s="82"/>
      <c r="B10" s="82"/>
      <c r="C10" s="82" t="s">
        <v>429</v>
      </c>
      <c r="D10" s="13"/>
      <c r="E10" s="82"/>
      <c r="F10" s="13" t="s">
        <v>37</v>
      </c>
      <c r="G10" s="13" t="s">
        <v>466</v>
      </c>
      <c r="H10" s="13" t="s">
        <v>437</v>
      </c>
      <c r="I10" s="62" t="s">
        <v>463</v>
      </c>
      <c r="J10" s="14">
        <v>0</v>
      </c>
      <c r="K10" s="128">
        <v>1</v>
      </c>
      <c r="L10" s="128">
        <v>0.25</v>
      </c>
      <c r="M10" s="128">
        <v>0.25</v>
      </c>
      <c r="N10" s="128">
        <v>0.25</v>
      </c>
      <c r="O10" s="128">
        <v>0.25</v>
      </c>
      <c r="P10" s="131">
        <v>0.25</v>
      </c>
      <c r="Q10" s="21">
        <f>IFERROR(P10*100/L10,0)</f>
        <v>100</v>
      </c>
      <c r="R10" s="254">
        <v>91300000</v>
      </c>
      <c r="S10" s="13" t="s">
        <v>467</v>
      </c>
      <c r="T10" s="132" t="s">
        <v>468</v>
      </c>
      <c r="U10" s="21">
        <f>L10/$K$10*100</f>
        <v>25</v>
      </c>
      <c r="V10" s="17">
        <v>0</v>
      </c>
      <c r="W10" s="21">
        <f>IFERROR(V10*100/M10,0)</f>
        <v>0</v>
      </c>
      <c r="X10" s="14"/>
      <c r="Y10" s="13"/>
      <c r="Z10" s="34"/>
      <c r="AA10" s="21">
        <f>M10/$K$10*100</f>
        <v>25</v>
      </c>
      <c r="AB10" s="17"/>
      <c r="AC10" s="21">
        <f>IFERROR(AB10*100/N10,0)</f>
        <v>0</v>
      </c>
      <c r="AD10" s="14"/>
      <c r="AE10" s="13"/>
      <c r="AF10" s="13"/>
      <c r="AG10" s="21">
        <f>N10/$K$10*100</f>
        <v>25</v>
      </c>
      <c r="AH10" s="13"/>
      <c r="AI10" s="21">
        <f>IFERROR(AH10*100/O10,0)</f>
        <v>0</v>
      </c>
      <c r="AJ10" s="14">
        <v>0</v>
      </c>
      <c r="AK10" s="13"/>
      <c r="AL10" s="13"/>
      <c r="AM10" s="21">
        <f>O10/$K$10*100</f>
        <v>25</v>
      </c>
    </row>
    <row r="11" spans="1:39" s="18" customFormat="1" ht="12">
      <c r="A11" s="82"/>
      <c r="B11" s="82"/>
      <c r="C11" s="82" t="s">
        <v>429</v>
      </c>
      <c r="D11" s="13"/>
      <c r="E11" s="82"/>
      <c r="F11" s="13" t="s">
        <v>37</v>
      </c>
      <c r="G11" s="13" t="s">
        <v>469</v>
      </c>
      <c r="H11" s="13" t="s">
        <v>470</v>
      </c>
      <c r="I11" s="62" t="s">
        <v>463</v>
      </c>
      <c r="J11" s="14">
        <v>0</v>
      </c>
      <c r="K11" s="128">
        <v>1</v>
      </c>
      <c r="L11" s="128">
        <v>0.25</v>
      </c>
      <c r="M11" s="128">
        <v>0.25</v>
      </c>
      <c r="N11" s="128">
        <v>0.25</v>
      </c>
      <c r="O11" s="128">
        <v>0.25</v>
      </c>
      <c r="P11" s="131">
        <v>0.25</v>
      </c>
      <c r="Q11" s="21">
        <f>IFERROR(P11*100/L11,0)</f>
        <v>100</v>
      </c>
      <c r="R11" s="255"/>
      <c r="S11" s="13" t="s">
        <v>471</v>
      </c>
      <c r="T11" s="132" t="s">
        <v>472</v>
      </c>
      <c r="U11" s="21">
        <f>L11/$K$10*100</f>
        <v>25</v>
      </c>
      <c r="V11" s="17">
        <v>0</v>
      </c>
      <c r="W11" s="21">
        <f>IFERROR(V11*100/M11,0)</f>
        <v>0</v>
      </c>
      <c r="X11" s="14"/>
      <c r="Y11" s="13"/>
      <c r="Z11" s="34"/>
      <c r="AA11" s="21">
        <f>M11/$K$10*100</f>
        <v>25</v>
      </c>
      <c r="AB11" s="17"/>
      <c r="AC11" s="21">
        <f>IFERROR(AB11*100/N11,0)</f>
        <v>0</v>
      </c>
      <c r="AD11" s="14"/>
      <c r="AE11" s="13"/>
      <c r="AF11" s="13"/>
      <c r="AG11" s="21">
        <f>N11/$K$10*100</f>
        <v>25</v>
      </c>
      <c r="AH11" s="13"/>
      <c r="AI11" s="21">
        <f>IFERROR(AH11*100/O11,0)</f>
        <v>0</v>
      </c>
      <c r="AJ11" s="14">
        <v>0</v>
      </c>
      <c r="AK11" s="13"/>
      <c r="AL11" s="13"/>
      <c r="AM11" s="21">
        <f t="shared" ref="AM11:AM14" si="0">O11/$K$10*100</f>
        <v>25</v>
      </c>
    </row>
    <row r="12" spans="1:39" s="18" customFormat="1" ht="12">
      <c r="A12" s="82"/>
      <c r="B12" s="82"/>
      <c r="C12" s="82" t="s">
        <v>429</v>
      </c>
      <c r="D12" s="13"/>
      <c r="E12" s="82"/>
      <c r="F12" s="13" t="s">
        <v>37</v>
      </c>
      <c r="G12" s="13" t="s">
        <v>473</v>
      </c>
      <c r="H12" s="13" t="s">
        <v>474</v>
      </c>
      <c r="I12" s="62" t="s">
        <v>463</v>
      </c>
      <c r="J12" s="14">
        <v>0</v>
      </c>
      <c r="K12" s="128">
        <v>1</v>
      </c>
      <c r="L12" s="128">
        <v>0</v>
      </c>
      <c r="M12" s="128"/>
      <c r="N12" s="128">
        <v>1</v>
      </c>
      <c r="O12" s="128"/>
      <c r="P12" s="131">
        <v>0</v>
      </c>
      <c r="Q12" s="21">
        <f>IFERROR(P12*100/L12,0)</f>
        <v>0</v>
      </c>
      <c r="R12" s="14">
        <v>0</v>
      </c>
      <c r="S12" s="13" t="s">
        <v>55</v>
      </c>
      <c r="T12" s="133" t="s">
        <v>55</v>
      </c>
      <c r="U12" s="21">
        <f>L12/$K$10*100</f>
        <v>0</v>
      </c>
      <c r="V12" s="17">
        <v>0</v>
      </c>
      <c r="W12" s="21">
        <f>IFERROR(V12*100/M12,0)</f>
        <v>0</v>
      </c>
      <c r="X12" s="14"/>
      <c r="Y12" s="13"/>
      <c r="Z12" s="29"/>
      <c r="AA12" s="21">
        <f>M12/$K$10*100</f>
        <v>0</v>
      </c>
      <c r="AB12" s="24"/>
      <c r="AC12" s="21">
        <f>IFERROR(AB12*100/N12,0)</f>
        <v>0</v>
      </c>
      <c r="AD12" s="14"/>
      <c r="AE12" s="13"/>
      <c r="AF12" s="13"/>
      <c r="AG12" s="21">
        <f>N12/$K$10*100</f>
        <v>100</v>
      </c>
      <c r="AH12" s="13"/>
      <c r="AI12" s="21">
        <f>IFERROR(AH12*100/O12,0)</f>
        <v>0</v>
      </c>
      <c r="AJ12" s="14">
        <v>0</v>
      </c>
      <c r="AK12" s="13"/>
      <c r="AL12" s="13"/>
      <c r="AM12" s="21">
        <f t="shared" si="0"/>
        <v>0</v>
      </c>
    </row>
    <row r="13" spans="1:39" s="18" customFormat="1" ht="12">
      <c r="A13" s="82"/>
      <c r="B13" s="82"/>
      <c r="C13" s="82" t="s">
        <v>429</v>
      </c>
      <c r="D13" s="13"/>
      <c r="E13" s="82"/>
      <c r="F13" s="13" t="s">
        <v>37</v>
      </c>
      <c r="G13" s="13" t="s">
        <v>475</v>
      </c>
      <c r="H13" s="13" t="s">
        <v>476</v>
      </c>
      <c r="I13" s="62" t="s">
        <v>463</v>
      </c>
      <c r="J13" s="14">
        <v>0</v>
      </c>
      <c r="K13" s="128">
        <v>1</v>
      </c>
      <c r="L13" s="128">
        <v>1</v>
      </c>
      <c r="M13" s="128"/>
      <c r="N13" s="128"/>
      <c r="O13" s="128"/>
      <c r="P13" s="131">
        <v>1</v>
      </c>
      <c r="Q13" s="21">
        <f>IFERROR(P13*100/L13,0)</f>
        <v>100</v>
      </c>
      <c r="R13" s="14">
        <v>0</v>
      </c>
      <c r="S13" s="13" t="s">
        <v>477</v>
      </c>
      <c r="T13" s="132" t="s">
        <v>478</v>
      </c>
      <c r="U13" s="21">
        <f>L13/$K$10*100</f>
        <v>100</v>
      </c>
      <c r="V13" s="17">
        <v>0</v>
      </c>
      <c r="W13" s="21">
        <f>IFERROR(V13*100/M13,0)</f>
        <v>0</v>
      </c>
      <c r="X13" s="14"/>
      <c r="Y13" s="13"/>
      <c r="Z13" s="29"/>
      <c r="AA13" s="21">
        <f>M13/$K$10*100</f>
        <v>0</v>
      </c>
      <c r="AB13" s="24"/>
      <c r="AC13" s="21">
        <f>IFERROR(AB13*100/N13,0)</f>
        <v>0</v>
      </c>
      <c r="AD13" s="14"/>
      <c r="AE13" s="13"/>
      <c r="AF13" s="13"/>
      <c r="AG13" s="21">
        <f>N13/$K$10*100</f>
        <v>0</v>
      </c>
      <c r="AH13" s="13"/>
      <c r="AI13" s="21">
        <f>IFERROR(AH13*100/O13,0)</f>
        <v>0</v>
      </c>
      <c r="AJ13" s="14">
        <v>0</v>
      </c>
      <c r="AK13" s="13"/>
      <c r="AL13" s="13"/>
      <c r="AM13" s="21">
        <f t="shared" si="0"/>
        <v>0</v>
      </c>
    </row>
    <row r="14" spans="1:39" s="18" customFormat="1" ht="12">
      <c r="A14" s="82"/>
      <c r="B14" s="82"/>
      <c r="C14" s="82" t="s">
        <v>429</v>
      </c>
      <c r="D14" s="13"/>
      <c r="E14" s="82"/>
      <c r="F14" s="13" t="s">
        <v>37</v>
      </c>
      <c r="G14" s="13" t="s">
        <v>479</v>
      </c>
      <c r="H14" s="13" t="s">
        <v>437</v>
      </c>
      <c r="I14" s="62" t="s">
        <v>463</v>
      </c>
      <c r="J14" s="14">
        <v>0</v>
      </c>
      <c r="K14" s="128">
        <v>1</v>
      </c>
      <c r="L14" s="128">
        <v>0.25</v>
      </c>
      <c r="M14" s="128">
        <v>0.25</v>
      </c>
      <c r="N14" s="128">
        <v>0.25</v>
      </c>
      <c r="O14" s="128">
        <v>0.25</v>
      </c>
      <c r="P14" s="131">
        <v>0.25</v>
      </c>
      <c r="Q14" s="21">
        <f>IFERROR(P14*100/L14,0)</f>
        <v>100</v>
      </c>
      <c r="R14" s="14">
        <v>0</v>
      </c>
      <c r="S14" s="13" t="s">
        <v>480</v>
      </c>
      <c r="T14" s="132" t="s">
        <v>481</v>
      </c>
      <c r="U14" s="21">
        <f>L14/$K$10*100</f>
        <v>25</v>
      </c>
      <c r="V14" s="17">
        <v>0</v>
      </c>
      <c r="W14" s="21">
        <f>IFERROR(V14*100/M14,0)</f>
        <v>0</v>
      </c>
      <c r="X14" s="14"/>
      <c r="Y14" s="13"/>
      <c r="Z14" s="29"/>
      <c r="AA14" s="21">
        <f>M14/$K$10*100</f>
        <v>25</v>
      </c>
      <c r="AB14" s="24"/>
      <c r="AC14" s="21">
        <f>IFERROR(AB14*100/N14,0)</f>
        <v>0</v>
      </c>
      <c r="AD14" s="14"/>
      <c r="AE14" s="13"/>
      <c r="AF14" s="13"/>
      <c r="AG14" s="21">
        <f>N14/$K$10*100</f>
        <v>25</v>
      </c>
      <c r="AH14" s="13"/>
      <c r="AI14" s="21">
        <f>IFERROR(AH14*100/O14,0)</f>
        <v>0</v>
      </c>
      <c r="AJ14" s="14">
        <v>0</v>
      </c>
      <c r="AK14" s="13"/>
      <c r="AL14" s="13"/>
      <c r="AM14" s="21">
        <f t="shared" si="0"/>
        <v>25</v>
      </c>
    </row>
    <row r="16" spans="1:39" ht="34.9" hidden="1" customHeight="1">
      <c r="A16" s="248" t="s">
        <v>482</v>
      </c>
      <c r="B16" s="249"/>
      <c r="C16" s="249"/>
      <c r="D16" s="249"/>
      <c r="E16" s="249"/>
      <c r="F16" s="249"/>
      <c r="G16" s="249"/>
      <c r="H16" s="250"/>
      <c r="I16" s="251" t="s">
        <v>20</v>
      </c>
      <c r="J16" s="252"/>
      <c r="K16" s="252"/>
      <c r="L16" s="252"/>
      <c r="M16" s="252"/>
      <c r="N16" s="252"/>
      <c r="O16" s="253"/>
      <c r="P16" s="222" t="s">
        <v>1</v>
      </c>
      <c r="Q16" s="223"/>
      <c r="R16" s="223"/>
      <c r="S16" s="223"/>
      <c r="T16" s="223"/>
      <c r="U16" s="231"/>
      <c r="V16" s="224" t="s">
        <v>2</v>
      </c>
      <c r="W16" s="225"/>
      <c r="X16" s="225"/>
      <c r="Y16" s="225"/>
      <c r="Z16" s="225"/>
      <c r="AA16" s="232"/>
      <c r="AB16" s="233" t="s">
        <v>3</v>
      </c>
      <c r="AC16" s="234"/>
      <c r="AD16" s="234"/>
      <c r="AE16" s="234"/>
      <c r="AF16" s="234"/>
      <c r="AG16" s="235"/>
      <c r="AH16" s="228" t="s">
        <v>4</v>
      </c>
      <c r="AI16" s="229"/>
      <c r="AJ16" s="229"/>
      <c r="AK16" s="229"/>
      <c r="AL16" s="229"/>
      <c r="AM16" s="229"/>
    </row>
    <row r="17" spans="1:39" s="61" customFormat="1" ht="37.9" hidden="1" customHeight="1">
      <c r="A17" s="55" t="s">
        <v>21</v>
      </c>
      <c r="B17" s="55" t="s">
        <v>22</v>
      </c>
      <c r="C17" s="55" t="s">
        <v>23</v>
      </c>
      <c r="D17" s="55" t="s">
        <v>24</v>
      </c>
      <c r="E17" s="55" t="s">
        <v>25</v>
      </c>
      <c r="F17" s="55" t="s">
        <v>26</v>
      </c>
      <c r="G17" s="55" t="s">
        <v>27</v>
      </c>
      <c r="H17" s="55" t="s">
        <v>28</v>
      </c>
      <c r="I17" s="56" t="s">
        <v>5</v>
      </c>
      <c r="J17" s="57" t="s">
        <v>6</v>
      </c>
      <c r="K17" s="57" t="s">
        <v>7</v>
      </c>
      <c r="L17" s="56" t="s">
        <v>8</v>
      </c>
      <c r="M17" s="56" t="s">
        <v>9</v>
      </c>
      <c r="N17" s="56" t="s">
        <v>10</v>
      </c>
      <c r="O17" s="56" t="s">
        <v>11</v>
      </c>
      <c r="P17" s="58" t="s">
        <v>12</v>
      </c>
      <c r="Q17" s="58" t="s">
        <v>35</v>
      </c>
      <c r="R17" s="59" t="s">
        <v>13</v>
      </c>
      <c r="S17" s="58" t="s">
        <v>14</v>
      </c>
      <c r="T17" s="58" t="s">
        <v>15</v>
      </c>
      <c r="U17" s="60" t="s">
        <v>36</v>
      </c>
      <c r="V17" s="58" t="s">
        <v>12</v>
      </c>
      <c r="W17" s="58" t="s">
        <v>35</v>
      </c>
      <c r="X17" s="59" t="s">
        <v>13</v>
      </c>
      <c r="Y17" s="58" t="s">
        <v>14</v>
      </c>
      <c r="Z17" s="58" t="s">
        <v>15</v>
      </c>
      <c r="AA17" s="60" t="s">
        <v>36</v>
      </c>
      <c r="AB17" s="58" t="s">
        <v>12</v>
      </c>
      <c r="AC17" s="58" t="s">
        <v>35</v>
      </c>
      <c r="AD17" s="59" t="s">
        <v>13</v>
      </c>
      <c r="AE17" s="58" t="s">
        <v>14</v>
      </c>
      <c r="AF17" s="58" t="s">
        <v>15</v>
      </c>
      <c r="AG17" s="60" t="s">
        <v>36</v>
      </c>
      <c r="AH17" s="58" t="s">
        <v>12</v>
      </c>
      <c r="AI17" s="58" t="s">
        <v>35</v>
      </c>
      <c r="AJ17" s="59" t="s">
        <v>13</v>
      </c>
      <c r="AK17" s="58" t="s">
        <v>14</v>
      </c>
      <c r="AL17" s="58" t="s">
        <v>15</v>
      </c>
      <c r="AM17" s="60" t="s">
        <v>36</v>
      </c>
    </row>
    <row r="18" spans="1:39" ht="70.150000000000006" hidden="1" customHeight="1">
      <c r="B18" s="94" t="s">
        <v>483</v>
      </c>
      <c r="C18" s="93" t="s">
        <v>484</v>
      </c>
      <c r="D18" s="77" t="s">
        <v>55</v>
      </c>
      <c r="E18" s="63" t="s">
        <v>430</v>
      </c>
      <c r="F18" s="78" t="s">
        <v>110</v>
      </c>
      <c r="G18" s="79" t="s">
        <v>431</v>
      </c>
      <c r="H18" s="64" t="s">
        <v>485</v>
      </c>
      <c r="I18" s="15" t="s">
        <v>486</v>
      </c>
      <c r="J18" s="14"/>
      <c r="K18" s="15">
        <v>1</v>
      </c>
      <c r="L18" s="15">
        <v>1</v>
      </c>
      <c r="M18" s="15">
        <v>0</v>
      </c>
      <c r="N18" s="15">
        <v>0</v>
      </c>
      <c r="O18" s="15">
        <v>0</v>
      </c>
    </row>
    <row r="19" spans="1:39" ht="70.150000000000006" hidden="1" customHeight="1">
      <c r="B19" s="95"/>
      <c r="C19" s="93"/>
      <c r="D19" s="77" t="s">
        <v>55</v>
      </c>
      <c r="E19" s="63" t="s">
        <v>430</v>
      </c>
      <c r="F19" s="78" t="s">
        <v>110</v>
      </c>
      <c r="G19" s="80" t="s">
        <v>436</v>
      </c>
      <c r="H19" s="64" t="s">
        <v>487</v>
      </c>
      <c r="I19" s="15" t="s">
        <v>486</v>
      </c>
      <c r="J19" s="14"/>
      <c r="K19" s="15">
        <v>4</v>
      </c>
      <c r="L19" s="15">
        <v>1</v>
      </c>
      <c r="M19" s="15">
        <v>1</v>
      </c>
      <c r="N19" s="15">
        <v>1</v>
      </c>
      <c r="O19" s="15">
        <v>1</v>
      </c>
    </row>
    <row r="20" spans="1:39" ht="70.150000000000006" hidden="1" customHeight="1">
      <c r="B20" s="95"/>
      <c r="C20" s="93"/>
      <c r="D20" s="77" t="s">
        <v>55</v>
      </c>
      <c r="E20" s="64" t="s">
        <v>442</v>
      </c>
      <c r="F20" s="78" t="s">
        <v>110</v>
      </c>
      <c r="G20" s="81" t="s">
        <v>488</v>
      </c>
      <c r="H20" s="64" t="s">
        <v>489</v>
      </c>
      <c r="I20" s="82" t="s">
        <v>490</v>
      </c>
      <c r="J20" s="14"/>
      <c r="K20" s="15">
        <v>1</v>
      </c>
      <c r="L20" s="15">
        <v>1</v>
      </c>
      <c r="M20" s="15">
        <v>0</v>
      </c>
      <c r="N20" s="15">
        <v>0</v>
      </c>
      <c r="O20" s="15">
        <v>0</v>
      </c>
    </row>
    <row r="21" spans="1:39" ht="70.150000000000006" hidden="1" customHeight="1">
      <c r="B21" s="95"/>
      <c r="C21" s="93"/>
      <c r="D21" s="77" t="s">
        <v>55</v>
      </c>
      <c r="E21" s="64" t="s">
        <v>442</v>
      </c>
      <c r="F21" s="78" t="s">
        <v>110</v>
      </c>
      <c r="G21" s="83" t="s">
        <v>448</v>
      </c>
      <c r="H21" s="64" t="s">
        <v>487</v>
      </c>
      <c r="I21" s="82" t="s">
        <v>490</v>
      </c>
      <c r="J21" s="14"/>
      <c r="K21" s="15">
        <v>4</v>
      </c>
      <c r="L21" s="15">
        <v>1</v>
      </c>
      <c r="M21" s="15">
        <v>1</v>
      </c>
      <c r="N21" s="15">
        <v>1</v>
      </c>
      <c r="O21" s="15">
        <v>1</v>
      </c>
    </row>
    <row r="22" spans="1:39" ht="70.150000000000006" hidden="1" customHeight="1">
      <c r="B22" s="95"/>
      <c r="C22" s="93"/>
      <c r="D22" s="77" t="s">
        <v>55</v>
      </c>
      <c r="E22" s="63" t="s">
        <v>491</v>
      </c>
      <c r="F22" s="78" t="s">
        <v>110</v>
      </c>
      <c r="G22" s="83" t="s">
        <v>453</v>
      </c>
      <c r="H22" s="64" t="s">
        <v>492</v>
      </c>
      <c r="I22" s="82" t="s">
        <v>490</v>
      </c>
      <c r="J22" s="14"/>
      <c r="K22" s="15">
        <v>4</v>
      </c>
      <c r="L22" s="15">
        <v>1</v>
      </c>
      <c r="M22" s="15">
        <v>1</v>
      </c>
      <c r="N22" s="15">
        <v>1</v>
      </c>
      <c r="O22" s="15">
        <v>1</v>
      </c>
    </row>
    <row r="23" spans="1:39" ht="70.150000000000006" hidden="1" customHeight="1">
      <c r="B23" s="95"/>
      <c r="C23" s="93"/>
      <c r="D23" s="77" t="s">
        <v>55</v>
      </c>
      <c r="E23" s="63" t="s">
        <v>491</v>
      </c>
      <c r="F23" s="78" t="s">
        <v>110</v>
      </c>
      <c r="G23" s="83" t="s">
        <v>457</v>
      </c>
      <c r="H23" s="64" t="s">
        <v>487</v>
      </c>
      <c r="I23" s="82" t="s">
        <v>490</v>
      </c>
      <c r="J23" s="14"/>
      <c r="K23" s="15">
        <v>4</v>
      </c>
      <c r="L23" s="15">
        <v>1</v>
      </c>
      <c r="M23" s="15">
        <v>1</v>
      </c>
      <c r="N23" s="15">
        <v>1</v>
      </c>
      <c r="O23" s="15">
        <v>1</v>
      </c>
    </row>
    <row r="24" spans="1:39" ht="70.150000000000006" hidden="1" customHeight="1">
      <c r="B24" s="95"/>
      <c r="C24" s="93"/>
      <c r="D24" s="77" t="s">
        <v>55</v>
      </c>
      <c r="E24" s="84" t="s">
        <v>493</v>
      </c>
      <c r="F24" s="85" t="s">
        <v>110</v>
      </c>
      <c r="G24" s="86" t="s">
        <v>461</v>
      </c>
      <c r="H24" s="64" t="s">
        <v>494</v>
      </c>
      <c r="I24" s="87" t="s">
        <v>495</v>
      </c>
      <c r="J24" s="14"/>
      <c r="K24" s="15">
        <v>1</v>
      </c>
      <c r="L24" s="15">
        <v>1</v>
      </c>
      <c r="M24" s="15">
        <v>0</v>
      </c>
      <c r="N24" s="15">
        <v>0</v>
      </c>
      <c r="O24" s="15">
        <v>0</v>
      </c>
    </row>
    <row r="25" spans="1:39" ht="70.150000000000006" hidden="1" customHeight="1">
      <c r="B25" s="95"/>
      <c r="C25" s="93"/>
      <c r="D25" s="77" t="s">
        <v>55</v>
      </c>
      <c r="E25" s="84" t="s">
        <v>493</v>
      </c>
      <c r="F25" s="85" t="s">
        <v>110</v>
      </c>
      <c r="G25" s="86" t="s">
        <v>466</v>
      </c>
      <c r="H25" s="64" t="s">
        <v>487</v>
      </c>
      <c r="I25" s="87" t="s">
        <v>495</v>
      </c>
      <c r="J25" s="14"/>
      <c r="K25" s="15">
        <v>4</v>
      </c>
      <c r="L25" s="15">
        <v>1</v>
      </c>
      <c r="M25" s="15">
        <v>1</v>
      </c>
      <c r="N25" s="15">
        <v>1</v>
      </c>
      <c r="O25" s="15">
        <v>1</v>
      </c>
    </row>
    <row r="26" spans="1:39" ht="70.150000000000006" hidden="1" customHeight="1">
      <c r="B26" s="95"/>
      <c r="C26" s="93"/>
      <c r="D26" s="77" t="s">
        <v>55</v>
      </c>
      <c r="E26" s="84" t="s">
        <v>493</v>
      </c>
      <c r="F26" s="85" t="s">
        <v>110</v>
      </c>
      <c r="G26" s="88" t="s">
        <v>469</v>
      </c>
      <c r="H26" s="89" t="s">
        <v>492</v>
      </c>
      <c r="I26" s="87" t="s">
        <v>495</v>
      </c>
      <c r="J26" s="78"/>
      <c r="K26" s="78">
        <v>4</v>
      </c>
      <c r="L26" s="78">
        <v>1</v>
      </c>
      <c r="M26" s="78">
        <v>1</v>
      </c>
      <c r="N26" s="78">
        <v>1</v>
      </c>
      <c r="O26" s="78">
        <v>1</v>
      </c>
    </row>
    <row r="27" spans="1:39" ht="70.150000000000006" hidden="1" customHeight="1">
      <c r="B27" s="95"/>
      <c r="C27" s="93"/>
      <c r="D27" s="77" t="s">
        <v>55</v>
      </c>
      <c r="E27" s="84" t="s">
        <v>493</v>
      </c>
      <c r="F27" s="85" t="s">
        <v>110</v>
      </c>
      <c r="G27" s="88" t="s">
        <v>473</v>
      </c>
      <c r="H27" s="90" t="s">
        <v>496</v>
      </c>
      <c r="I27" s="87" t="s">
        <v>495</v>
      </c>
      <c r="J27" s="78"/>
      <c r="K27" s="78">
        <v>1</v>
      </c>
      <c r="L27" s="78"/>
      <c r="M27" s="78"/>
      <c r="N27" s="78">
        <v>1</v>
      </c>
      <c r="O27" s="78"/>
    </row>
    <row r="28" spans="1:39" ht="70.150000000000006" hidden="1" customHeight="1">
      <c r="B28" s="95"/>
      <c r="C28" s="93"/>
      <c r="D28" s="77" t="s">
        <v>55</v>
      </c>
      <c r="E28" s="64" t="s">
        <v>493</v>
      </c>
      <c r="F28" s="78" t="s">
        <v>110</v>
      </c>
      <c r="G28" s="91" t="s">
        <v>475</v>
      </c>
      <c r="H28" s="90" t="s">
        <v>497</v>
      </c>
      <c r="I28" s="87" t="s">
        <v>495</v>
      </c>
      <c r="J28" s="78"/>
      <c r="K28" s="78">
        <v>1</v>
      </c>
      <c r="L28" s="78">
        <v>1</v>
      </c>
      <c r="M28" s="78"/>
      <c r="N28" s="78"/>
      <c r="O28" s="78"/>
    </row>
    <row r="29" spans="1:39" ht="70.150000000000006" hidden="1" customHeight="1">
      <c r="B29" s="96"/>
      <c r="C29" s="93"/>
      <c r="D29" s="77" t="s">
        <v>55</v>
      </c>
      <c r="E29" s="64" t="s">
        <v>493</v>
      </c>
      <c r="F29" s="78" t="s">
        <v>110</v>
      </c>
      <c r="G29" s="92" t="s">
        <v>479</v>
      </c>
      <c r="H29" s="64" t="s">
        <v>487</v>
      </c>
      <c r="I29" s="87" t="s">
        <v>495</v>
      </c>
      <c r="J29" s="78"/>
      <c r="K29" s="78">
        <v>4</v>
      </c>
      <c r="L29" s="78">
        <v>1</v>
      </c>
      <c r="M29" s="78">
        <v>1</v>
      </c>
      <c r="N29" s="78">
        <v>1</v>
      </c>
      <c r="O29" s="78">
        <v>1</v>
      </c>
    </row>
    <row r="30" spans="1:39" ht="70.150000000000006" hidden="1" customHeight="1">
      <c r="B30" s="71"/>
      <c r="C30" s="73"/>
      <c r="D30" s="65"/>
      <c r="E30" s="75"/>
      <c r="G30" s="66"/>
      <c r="H30" s="66"/>
      <c r="I30" s="66"/>
      <c r="J30" s="70"/>
      <c r="K30" s="67"/>
      <c r="L30" s="69"/>
      <c r="M30" s="69"/>
      <c r="N30" s="69"/>
      <c r="O30" s="68"/>
    </row>
    <row r="31" spans="1:39" ht="70.150000000000006" hidden="1" customHeight="1">
      <c r="B31" s="71"/>
      <c r="C31" s="73"/>
      <c r="D31" s="65"/>
      <c r="E31" s="75"/>
      <c r="G31" s="66"/>
      <c r="H31" s="66"/>
      <c r="I31" s="66"/>
      <c r="J31" s="67"/>
      <c r="K31" s="67"/>
      <c r="L31" s="68"/>
      <c r="M31" s="69"/>
      <c r="N31" s="69"/>
      <c r="O31" s="69"/>
    </row>
    <row r="32" spans="1:39" ht="70.150000000000006" hidden="1" customHeight="1">
      <c r="B32" s="72"/>
      <c r="C32" s="74"/>
      <c r="D32" s="65"/>
      <c r="E32" s="76"/>
      <c r="G32" s="66"/>
      <c r="H32" s="66"/>
      <c r="I32" s="66"/>
      <c r="J32" s="67"/>
      <c r="K32" s="67"/>
      <c r="L32" s="68"/>
      <c r="M32" s="68"/>
      <c r="N32" s="68"/>
      <c r="O32" s="68"/>
    </row>
    <row r="33" hidden="1"/>
    <row r="34" hidden="1"/>
    <row r="35" hidden="1"/>
    <row r="36" hidden="1"/>
    <row r="37" hidden="1"/>
    <row r="38" hidden="1"/>
    <row r="39" hidden="1"/>
    <row r="40" hidden="1"/>
    <row r="41" hidden="1"/>
    <row r="42" hidden="1"/>
    <row r="43" hidden="1"/>
    <row r="44" hidden="1"/>
    <row r="45" hidden="1"/>
  </sheetData>
  <mergeCells count="13">
    <mergeCell ref="R10:R11"/>
    <mergeCell ref="AH1:AM1"/>
    <mergeCell ref="A1:H1"/>
    <mergeCell ref="I1:O1"/>
    <mergeCell ref="P1:U1"/>
    <mergeCell ref="V1:AA1"/>
    <mergeCell ref="AB1:AG1"/>
    <mergeCell ref="AH16:AM16"/>
    <mergeCell ref="A16:H16"/>
    <mergeCell ref="I16:O16"/>
    <mergeCell ref="P16:U16"/>
    <mergeCell ref="V16:AA16"/>
    <mergeCell ref="AB16:AG16"/>
  </mergeCells>
  <conditionalFormatting sqref="T3:T6 AF3:AF14 AL3:AL14 T8:T14">
    <cfRule type="containsText" dxfId="8" priority="5" operator="containsText" text="Pendiente">
      <formula>NOT(ISERROR(SEARCH("Pendiente",T3)))</formula>
    </cfRule>
  </conditionalFormatting>
  <conditionalFormatting sqref="Z3:Z6 Z8:Z14">
    <cfRule type="containsText" dxfId="7" priority="4" operator="containsText" text="Pendiente">
      <formula>NOT(ISERROR(SEARCH("Pendiente",Z3)))</formula>
    </cfRule>
  </conditionalFormatting>
  <conditionalFormatting sqref="Z7">
    <cfRule type="containsText" dxfId="6" priority="1" operator="containsText" text="Pendiente">
      <formula>NOT(ISERROR(SEARCH("Pendiente",Z7)))</formula>
    </cfRule>
  </conditionalFormatting>
  <dataValidations count="1">
    <dataValidation type="list" allowBlank="1" showInputMessage="1" showErrorMessage="1" sqref="D22 D20 D18" xr:uid="{9D33B7B4-6493-4EB0-B0AC-21A5BE2599F3}">
      <formula1>#REF!</formula1>
    </dataValidation>
  </dataValidations>
  <hyperlinks>
    <hyperlink ref="T5" r:id="rId1" display="https://ipsegovco-my.sharepoint.com/:b:/r/personal/planeacion_ipse_gov_co/Documents/PLANEACI%C3%93N%20INSTITUCIONAL%202026/2026%20PLANES%20DE%20ACCI%C3%93N%20AREAS/TALENTO%20HUMANO%20PLAN%20DE%20ACCI%C3%93N%202026/CAPACITACION/Resolucion%20PIC%202026.pdf?csf=1&amp;web=1&amp;e=LQzYoA" xr:uid="{B2F9E7AB-D1EE-4B5C-A5A3-7DD0730E090B}"/>
    <hyperlink ref="T8" r:id="rId2" xr:uid="{4B490BC9-5442-4347-88DF-B65F5DD2A576}"/>
    <hyperlink ref="T3" r:id="rId3" display="PLAN DE BIENESTAR E INCENTIVOS 2026" xr:uid="{31B3398C-4699-430F-9279-154D0AB51C6C}"/>
    <hyperlink ref="T9" r:id="rId4" display="PLAN DE SEGURIDAD Y SALUD EN EL TRABAJO 2026 IPSE" xr:uid="{43AF68CE-1915-4CE2-BD1A-2D670C4A8FCD}"/>
    <hyperlink ref="T4" r:id="rId5" xr:uid="{CAC797BA-4621-46B9-B1FD-1CF4FD1E0B91}"/>
    <hyperlink ref="T10" r:id="rId6" xr:uid="{2B3F71DC-8002-4DD3-AB2C-FCE93FD54E06}"/>
    <hyperlink ref="T11" r:id="rId7" xr:uid="{35167D30-8500-4AC1-9ECC-22212AD55733}"/>
    <hyperlink ref="T13" r:id="rId8" xr:uid="{11958326-4EAC-4493-8BBF-2E16229B057E}"/>
    <hyperlink ref="T14" r:id="rId9" xr:uid="{AE086A0A-8429-4122-A2B0-FB072B9BBE5E}"/>
    <hyperlink ref="T7" r:id="rId10" xr:uid="{E9869DB2-F037-4E34-B268-D1ED3086211F}"/>
  </hyperlinks>
  <pageMargins left="0.7" right="0.7" top="0.75" bottom="0.75" header="0.3" footer="0.3"/>
  <pageSetup orientation="portrait" r:id="rId11"/>
  <drawing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8DB7-7AD3-4C7C-ADD3-DE07AE4EFD47}">
  <sheetPr codeName="Hoja10">
    <tabColor theme="7" tint="0.79998168889431442"/>
  </sheetPr>
  <dimension ref="A1:AN8"/>
  <sheetViews>
    <sheetView zoomScale="116" workbookViewId="0">
      <pane xSplit="3" ySplit="2" topLeftCell="E3" activePane="bottomRight" state="frozen"/>
      <selection pane="bottomRight" sqref="A1:E1"/>
      <selection pane="bottomLeft" activeCell="A3" sqref="A3"/>
      <selection pane="topRight" activeCell="C1" sqref="C1"/>
    </sheetView>
  </sheetViews>
  <sheetFormatPr defaultColWidth="11.5703125" defaultRowHeight="14.45"/>
  <cols>
    <col min="1" max="1" width="10.7109375" style="4" customWidth="1"/>
    <col min="2" max="2" width="11.7109375" style="4" customWidth="1"/>
    <col min="3" max="3" width="15" style="4" customWidth="1"/>
    <col min="4" max="9" width="9.7109375" style="4" customWidth="1"/>
    <col min="10" max="10" width="13.140625" style="4" customWidth="1"/>
    <col min="11" max="11" width="8.85546875" style="4" customWidth="1"/>
    <col min="12" max="16" width="8.5703125" style="4" customWidth="1"/>
    <col min="17" max="17" width="9.5703125" style="4" customWidth="1"/>
    <col min="18" max="22" width="11.5703125" style="4"/>
    <col min="23" max="40" width="11.5703125" style="4" hidden="1" customWidth="1"/>
    <col min="41" max="16384" width="11.5703125" style="4"/>
  </cols>
  <sheetData>
    <row r="1" spans="1:40" ht="34.9" customHeight="1">
      <c r="A1" s="230" t="s">
        <v>498</v>
      </c>
      <c r="B1" s="230"/>
      <c r="C1" s="230"/>
      <c r="D1" s="230"/>
      <c r="E1" s="230"/>
      <c r="F1" s="99"/>
      <c r="G1" s="99"/>
      <c r="H1" s="99"/>
      <c r="I1" s="221" t="s">
        <v>20</v>
      </c>
      <c r="J1" s="221"/>
      <c r="K1" s="221"/>
      <c r="L1" s="221"/>
      <c r="M1" s="221"/>
      <c r="N1" s="221"/>
      <c r="O1" s="221"/>
      <c r="P1" s="98"/>
      <c r="Q1" s="222" t="s">
        <v>1</v>
      </c>
      <c r="R1" s="223"/>
      <c r="S1" s="223"/>
      <c r="T1" s="223"/>
      <c r="U1" s="223"/>
      <c r="V1" s="231"/>
      <c r="W1" s="224" t="s">
        <v>2</v>
      </c>
      <c r="X1" s="225"/>
      <c r="Y1" s="225"/>
      <c r="Z1" s="225"/>
      <c r="AA1" s="225"/>
      <c r="AB1" s="232"/>
      <c r="AC1" s="233" t="s">
        <v>3</v>
      </c>
      <c r="AD1" s="234"/>
      <c r="AE1" s="234"/>
      <c r="AF1" s="234"/>
      <c r="AG1" s="234"/>
      <c r="AH1" s="235"/>
      <c r="AI1" s="228" t="s">
        <v>4</v>
      </c>
      <c r="AJ1" s="229"/>
      <c r="AK1" s="229"/>
      <c r="AL1" s="229"/>
      <c r="AM1" s="229"/>
      <c r="AN1" s="229"/>
    </row>
    <row r="2" spans="1:40" s="12" customFormat="1" ht="60.6" customHeight="1">
      <c r="A2" s="5" t="s">
        <v>21</v>
      </c>
      <c r="B2" s="5" t="s">
        <v>22</v>
      </c>
      <c r="C2" s="5" t="s">
        <v>23</v>
      </c>
      <c r="D2" s="5" t="s">
        <v>24</v>
      </c>
      <c r="E2" s="5" t="s">
        <v>25</v>
      </c>
      <c r="F2" s="5" t="s">
        <v>27</v>
      </c>
      <c r="G2" s="5" t="s">
        <v>28</v>
      </c>
      <c r="H2" s="5" t="s">
        <v>26</v>
      </c>
      <c r="I2" s="6" t="s">
        <v>5</v>
      </c>
      <c r="J2" s="7" t="s">
        <v>6</v>
      </c>
      <c r="K2" s="7" t="s">
        <v>7</v>
      </c>
      <c r="L2" s="6" t="s">
        <v>8</v>
      </c>
      <c r="M2" s="6" t="s">
        <v>9</v>
      </c>
      <c r="N2" s="6" t="s">
        <v>10</v>
      </c>
      <c r="O2" s="6" t="s">
        <v>11</v>
      </c>
      <c r="P2" s="6" t="s">
        <v>137</v>
      </c>
      <c r="Q2" s="9" t="s">
        <v>12</v>
      </c>
      <c r="R2" s="9" t="s">
        <v>35</v>
      </c>
      <c r="S2" s="10" t="s">
        <v>13</v>
      </c>
      <c r="T2" s="9" t="s">
        <v>14</v>
      </c>
      <c r="U2" s="9" t="s">
        <v>15</v>
      </c>
      <c r="V2" s="11" t="s">
        <v>138</v>
      </c>
      <c r="W2" s="9" t="s">
        <v>12</v>
      </c>
      <c r="X2" s="9" t="s">
        <v>35</v>
      </c>
      <c r="Y2" s="10" t="s">
        <v>13</v>
      </c>
      <c r="Z2" s="9" t="s">
        <v>14</v>
      </c>
      <c r="AA2" s="9" t="s">
        <v>15</v>
      </c>
      <c r="AB2" s="11" t="s">
        <v>36</v>
      </c>
      <c r="AC2" s="9" t="s">
        <v>12</v>
      </c>
      <c r="AD2" s="9" t="s">
        <v>35</v>
      </c>
      <c r="AE2" s="10" t="s">
        <v>13</v>
      </c>
      <c r="AF2" s="9" t="s">
        <v>14</v>
      </c>
      <c r="AG2" s="9" t="s">
        <v>15</v>
      </c>
      <c r="AH2" s="11" t="s">
        <v>36</v>
      </c>
      <c r="AI2" s="9" t="s">
        <v>12</v>
      </c>
      <c r="AJ2" s="9" t="s">
        <v>35</v>
      </c>
      <c r="AK2" s="10" t="s">
        <v>13</v>
      </c>
      <c r="AL2" s="9" t="s">
        <v>14</v>
      </c>
      <c r="AM2" s="9" t="s">
        <v>15</v>
      </c>
      <c r="AN2" s="11" t="s">
        <v>36</v>
      </c>
    </row>
    <row r="3" spans="1:40" s="18" customFormat="1" ht="12">
      <c r="A3" s="258" t="s">
        <v>498</v>
      </c>
      <c r="B3" s="258" t="s">
        <v>416</v>
      </c>
      <c r="C3" s="259" t="s">
        <v>499</v>
      </c>
      <c r="D3" s="260" t="s">
        <v>500</v>
      </c>
      <c r="E3" s="257" t="s">
        <v>501</v>
      </c>
      <c r="F3" s="101" t="s">
        <v>502</v>
      </c>
      <c r="G3" s="101" t="s">
        <v>503</v>
      </c>
      <c r="H3" s="109" t="s">
        <v>504</v>
      </c>
      <c r="I3" s="13" t="s">
        <v>505</v>
      </c>
      <c r="J3" s="14" t="s">
        <v>55</v>
      </c>
      <c r="K3" s="15">
        <v>1</v>
      </c>
      <c r="L3" s="15">
        <v>0</v>
      </c>
      <c r="M3" s="15">
        <v>1</v>
      </c>
      <c r="N3" s="15">
        <v>0</v>
      </c>
      <c r="O3" s="15">
        <v>0</v>
      </c>
      <c r="P3" s="15"/>
      <c r="Q3" s="17">
        <v>0</v>
      </c>
      <c r="R3" s="104">
        <f>IFERROR(Q3*100/L3,0)</f>
        <v>0</v>
      </c>
      <c r="S3" s="14">
        <v>0</v>
      </c>
      <c r="T3" s="17" t="s">
        <v>55</v>
      </c>
      <c r="U3" s="17" t="s">
        <v>55</v>
      </c>
      <c r="V3" s="21">
        <f>IF(L3=Q3,    L3/K3*100,0)</f>
        <v>0</v>
      </c>
      <c r="W3" s="17">
        <v>0</v>
      </c>
      <c r="X3" s="21">
        <f>IFERROR(W3*100/M3,0)</f>
        <v>0</v>
      </c>
      <c r="Y3" s="14">
        <v>0</v>
      </c>
      <c r="Z3" s="17" t="s">
        <v>58</v>
      </c>
      <c r="AA3" s="17" t="s">
        <v>58</v>
      </c>
      <c r="AB3" s="21">
        <f>M3/$K$3*100</f>
        <v>100</v>
      </c>
      <c r="AC3" s="17">
        <v>0</v>
      </c>
      <c r="AD3" s="21">
        <f>IFERROR(AC3*100/N3,0)</f>
        <v>0</v>
      </c>
      <c r="AE3" s="14">
        <v>0</v>
      </c>
      <c r="AF3" s="17" t="s">
        <v>58</v>
      </c>
      <c r="AG3" s="17" t="s">
        <v>58</v>
      </c>
      <c r="AH3" s="21">
        <f>N3/$K$3*100</f>
        <v>0</v>
      </c>
      <c r="AI3" s="17">
        <v>0</v>
      </c>
      <c r="AJ3" s="21">
        <f>IFERROR(AI3*100/O3,0)</f>
        <v>0</v>
      </c>
      <c r="AK3" s="14">
        <v>0</v>
      </c>
      <c r="AL3" s="17" t="s">
        <v>58</v>
      </c>
      <c r="AM3" s="17" t="s">
        <v>58</v>
      </c>
      <c r="AN3" s="21">
        <f>O3/$K$3*100</f>
        <v>0</v>
      </c>
    </row>
    <row r="4" spans="1:40" s="18" customFormat="1" ht="12">
      <c r="A4" s="258"/>
      <c r="B4" s="258"/>
      <c r="C4" s="259"/>
      <c r="D4" s="260"/>
      <c r="E4" s="257"/>
      <c r="F4" s="101" t="s">
        <v>506</v>
      </c>
      <c r="G4" s="101" t="s">
        <v>507</v>
      </c>
      <c r="H4" s="109" t="s">
        <v>504</v>
      </c>
      <c r="I4" s="13" t="s">
        <v>508</v>
      </c>
      <c r="J4" s="14" t="s">
        <v>55</v>
      </c>
      <c r="K4" s="15">
        <v>1</v>
      </c>
      <c r="L4" s="15">
        <v>0</v>
      </c>
      <c r="M4" s="15">
        <v>1</v>
      </c>
      <c r="N4" s="15">
        <v>0</v>
      </c>
      <c r="O4" s="15">
        <v>0</v>
      </c>
      <c r="P4" s="15"/>
      <c r="Q4" s="17">
        <v>0</v>
      </c>
      <c r="R4" s="104">
        <f>IFERROR(Q4*100/L4,0)</f>
        <v>0</v>
      </c>
      <c r="S4" s="14">
        <v>0</v>
      </c>
      <c r="T4" s="17" t="s">
        <v>55</v>
      </c>
      <c r="U4" s="17" t="s">
        <v>55</v>
      </c>
      <c r="V4" s="21">
        <f>IF(L4=Q4,    L4/K4*100,0)</f>
        <v>0</v>
      </c>
      <c r="W4" s="17">
        <v>0</v>
      </c>
      <c r="X4" s="21">
        <f>IFERROR(W4*100/M4,0)</f>
        <v>0</v>
      </c>
      <c r="Y4" s="14">
        <v>0</v>
      </c>
      <c r="Z4" s="17" t="s">
        <v>58</v>
      </c>
      <c r="AA4" s="17" t="s">
        <v>58</v>
      </c>
      <c r="AB4" s="21">
        <f>M4/$K$4*100</f>
        <v>100</v>
      </c>
      <c r="AC4" s="17">
        <v>0</v>
      </c>
      <c r="AD4" s="21">
        <f>IFERROR(AC4*100/N4,0)</f>
        <v>0</v>
      </c>
      <c r="AE4" s="14">
        <v>0</v>
      </c>
      <c r="AF4" s="17" t="s">
        <v>58</v>
      </c>
      <c r="AG4" s="17" t="s">
        <v>58</v>
      </c>
      <c r="AH4" s="21">
        <f>N4/$K$4*100</f>
        <v>0</v>
      </c>
      <c r="AI4" s="17">
        <v>0</v>
      </c>
      <c r="AJ4" s="21">
        <f>IFERROR(AI4*100/O4,0)</f>
        <v>0</v>
      </c>
      <c r="AK4" s="14">
        <v>0</v>
      </c>
      <c r="AL4" s="17" t="s">
        <v>58</v>
      </c>
      <c r="AM4" s="17" t="s">
        <v>58</v>
      </c>
      <c r="AN4" s="21">
        <f>O4/$K$4*100</f>
        <v>0</v>
      </c>
    </row>
    <row r="5" spans="1:40" s="18" customFormat="1">
      <c r="A5" s="258"/>
      <c r="B5" s="258"/>
      <c r="C5" s="259"/>
      <c r="D5" s="260"/>
      <c r="E5" s="257"/>
      <c r="F5" s="101" t="s">
        <v>509</v>
      </c>
      <c r="G5" s="101" t="s">
        <v>510</v>
      </c>
      <c r="H5" s="109" t="s">
        <v>504</v>
      </c>
      <c r="I5" s="13" t="s">
        <v>511</v>
      </c>
      <c r="J5" s="14" t="s">
        <v>55</v>
      </c>
      <c r="K5" s="15">
        <v>1</v>
      </c>
      <c r="L5" s="15">
        <v>1</v>
      </c>
      <c r="M5" s="15">
        <v>0</v>
      </c>
      <c r="N5" s="15">
        <v>0</v>
      </c>
      <c r="O5" s="15">
        <v>0</v>
      </c>
      <c r="P5" s="15"/>
      <c r="Q5" s="17">
        <v>1</v>
      </c>
      <c r="R5" s="104">
        <f>IFERROR(Q5*100/L5,0)</f>
        <v>100</v>
      </c>
      <c r="S5" s="14">
        <v>0</v>
      </c>
      <c r="T5" s="17" t="s">
        <v>512</v>
      </c>
      <c r="U5" s="107" t="s">
        <v>513</v>
      </c>
      <c r="V5" s="21">
        <f>IF(L5=Q5,    L5/K5*100,0)</f>
        <v>100</v>
      </c>
      <c r="W5" s="17">
        <v>0</v>
      </c>
      <c r="X5" s="21">
        <f>IFERROR(W5*100/M5,0)</f>
        <v>0</v>
      </c>
      <c r="Y5" s="14">
        <v>0</v>
      </c>
      <c r="Z5" s="17" t="s">
        <v>58</v>
      </c>
      <c r="AA5" s="17" t="s">
        <v>58</v>
      </c>
      <c r="AB5" s="21">
        <f>M5/$K$5*100</f>
        <v>0</v>
      </c>
      <c r="AC5" s="17">
        <v>0</v>
      </c>
      <c r="AD5" s="21">
        <f>IFERROR(AC5*100/N5,0)</f>
        <v>0</v>
      </c>
      <c r="AE5" s="14">
        <v>0</v>
      </c>
      <c r="AF5" s="17" t="s">
        <v>58</v>
      </c>
      <c r="AG5" s="17" t="s">
        <v>58</v>
      </c>
      <c r="AH5" s="21">
        <f>N5/$K$5*100</f>
        <v>0</v>
      </c>
      <c r="AI5" s="17">
        <v>0</v>
      </c>
      <c r="AJ5" s="21">
        <f>IFERROR(AI5*100/O5,0)</f>
        <v>0</v>
      </c>
      <c r="AK5" s="14">
        <v>0</v>
      </c>
      <c r="AL5" s="17" t="s">
        <v>58</v>
      </c>
      <c r="AM5" s="17" t="s">
        <v>58</v>
      </c>
      <c r="AN5" s="21">
        <f>O5/$K$5*100</f>
        <v>0</v>
      </c>
    </row>
    <row r="6" spans="1:40" s="18" customFormat="1">
      <c r="A6" s="258"/>
      <c r="B6" s="258"/>
      <c r="C6" s="259"/>
      <c r="D6" s="260"/>
      <c r="E6" s="257"/>
      <c r="F6" s="101" t="s">
        <v>514</v>
      </c>
      <c r="G6" s="102" t="s">
        <v>515</v>
      </c>
      <c r="H6" s="103" t="s">
        <v>37</v>
      </c>
      <c r="I6" s="13" t="s">
        <v>511</v>
      </c>
      <c r="J6" s="14" t="s">
        <v>55</v>
      </c>
      <c r="K6" s="15">
        <v>11</v>
      </c>
      <c r="L6" s="15">
        <v>3</v>
      </c>
      <c r="M6" s="15">
        <v>3</v>
      </c>
      <c r="N6" s="15">
        <v>3</v>
      </c>
      <c r="O6" s="15">
        <v>2</v>
      </c>
      <c r="P6" s="15"/>
      <c r="Q6" s="17">
        <v>3</v>
      </c>
      <c r="R6" s="104">
        <f>IFERROR(Q6*100/L6,0)</f>
        <v>100</v>
      </c>
      <c r="S6" s="14">
        <v>0</v>
      </c>
      <c r="T6" s="17" t="s">
        <v>516</v>
      </c>
      <c r="U6" s="108" t="s">
        <v>517</v>
      </c>
      <c r="V6" s="21">
        <f>IF(L6=Q6,    L6/K6*100,0)</f>
        <v>27.27272727272727</v>
      </c>
      <c r="W6" s="17">
        <v>0</v>
      </c>
      <c r="X6" s="21">
        <f>IFERROR(W6*100/M6,0)</f>
        <v>0</v>
      </c>
      <c r="Y6" s="14">
        <v>0</v>
      </c>
      <c r="Z6" s="17" t="s">
        <v>58</v>
      </c>
      <c r="AA6" s="17" t="s">
        <v>58</v>
      </c>
      <c r="AB6" s="21">
        <f>M6/$K$6*100</f>
        <v>27.27272727272727</v>
      </c>
      <c r="AC6" s="17">
        <v>0</v>
      </c>
      <c r="AD6" s="21">
        <f>IFERROR(AC6*100/N6,0)</f>
        <v>0</v>
      </c>
      <c r="AE6" s="14">
        <v>0</v>
      </c>
      <c r="AF6" s="17" t="s">
        <v>58</v>
      </c>
      <c r="AG6" s="17" t="s">
        <v>58</v>
      </c>
      <c r="AH6" s="21">
        <f>N6/$K$6*100</f>
        <v>27.27272727272727</v>
      </c>
      <c r="AI6" s="17">
        <v>0</v>
      </c>
      <c r="AJ6" s="21">
        <f>IFERROR(AI6*100/O6,0)</f>
        <v>0</v>
      </c>
      <c r="AK6" s="14">
        <v>0</v>
      </c>
      <c r="AL6" s="17" t="s">
        <v>58</v>
      </c>
      <c r="AM6" s="17" t="s">
        <v>58</v>
      </c>
      <c r="AN6" s="21">
        <f>O6/$K$6*100</f>
        <v>18.181818181818183</v>
      </c>
    </row>
    <row r="7" spans="1:40" s="18" customFormat="1" ht="12">
      <c r="A7" s="258"/>
      <c r="B7" s="258"/>
      <c r="C7" s="259"/>
      <c r="D7" s="260"/>
      <c r="E7" s="257" t="s">
        <v>518</v>
      </c>
      <c r="F7" s="101" t="s">
        <v>519</v>
      </c>
      <c r="G7" s="102" t="s">
        <v>520</v>
      </c>
      <c r="H7" s="109" t="s">
        <v>504</v>
      </c>
      <c r="I7" s="13" t="s">
        <v>521</v>
      </c>
      <c r="J7" s="14" t="s">
        <v>55</v>
      </c>
      <c r="K7" s="15">
        <v>10</v>
      </c>
      <c r="L7" s="15">
        <v>0</v>
      </c>
      <c r="M7" s="15">
        <v>4</v>
      </c>
      <c r="N7" s="15">
        <v>3</v>
      </c>
      <c r="O7" s="15">
        <v>3</v>
      </c>
      <c r="P7" s="17" t="s">
        <v>522</v>
      </c>
      <c r="Q7" s="17">
        <v>0</v>
      </c>
      <c r="R7" s="104">
        <f>IFERROR(Q7*100/L7,0)</f>
        <v>0</v>
      </c>
      <c r="S7" s="14">
        <v>0</v>
      </c>
      <c r="T7" s="17" t="s">
        <v>522</v>
      </c>
      <c r="U7" s="17" t="s">
        <v>55</v>
      </c>
      <c r="V7" s="21">
        <f>IF(L7=Q7,    L7/K7*100,0)</f>
        <v>0</v>
      </c>
      <c r="W7" s="17">
        <v>0</v>
      </c>
      <c r="X7" s="21">
        <f>IFERROR(W7*100/M7,0)</f>
        <v>0</v>
      </c>
      <c r="Y7" s="14">
        <v>0</v>
      </c>
      <c r="Z7" s="17" t="s">
        <v>58</v>
      </c>
      <c r="AA7" s="17" t="s">
        <v>58</v>
      </c>
      <c r="AB7" s="21">
        <f>M7/$K$7*100</f>
        <v>40</v>
      </c>
      <c r="AC7" s="17">
        <v>0</v>
      </c>
      <c r="AD7" s="21">
        <f>IFERROR(AC7*100/N7,0)</f>
        <v>0</v>
      </c>
      <c r="AE7" s="14">
        <v>0</v>
      </c>
      <c r="AF7" s="17" t="s">
        <v>58</v>
      </c>
      <c r="AG7" s="17" t="s">
        <v>58</v>
      </c>
      <c r="AH7" s="21">
        <f>N7/$K$7*100</f>
        <v>30</v>
      </c>
      <c r="AI7" s="17">
        <v>0</v>
      </c>
      <c r="AJ7" s="21">
        <f>IFERROR(AI7*100/O7,0)</f>
        <v>0</v>
      </c>
      <c r="AK7" s="14">
        <v>0</v>
      </c>
      <c r="AL7" s="17" t="s">
        <v>58</v>
      </c>
      <c r="AM7" s="17" t="s">
        <v>58</v>
      </c>
      <c r="AN7" s="21">
        <f>O7/$K$7*100</f>
        <v>30</v>
      </c>
    </row>
    <row r="8" spans="1:40" s="18" customFormat="1">
      <c r="A8" s="258"/>
      <c r="B8" s="258"/>
      <c r="C8" s="259"/>
      <c r="D8" s="260"/>
      <c r="E8" s="257"/>
      <c r="F8" s="101" t="s">
        <v>523</v>
      </c>
      <c r="G8" s="102" t="s">
        <v>524</v>
      </c>
      <c r="H8" s="103" t="s">
        <v>37</v>
      </c>
      <c r="I8" s="13" t="s">
        <v>521</v>
      </c>
      <c r="J8" s="14" t="s">
        <v>55</v>
      </c>
      <c r="K8" s="15">
        <v>1</v>
      </c>
      <c r="L8" s="15">
        <v>1</v>
      </c>
      <c r="M8" s="15">
        <v>0</v>
      </c>
      <c r="N8" s="15">
        <v>0</v>
      </c>
      <c r="O8" s="15">
        <v>0</v>
      </c>
      <c r="P8" s="15"/>
      <c r="Q8" s="17">
        <v>1</v>
      </c>
      <c r="R8" s="104">
        <f>IFERROR(Q8*100/L8,0)</f>
        <v>100</v>
      </c>
      <c r="S8" s="14">
        <v>0</v>
      </c>
      <c r="T8" s="17" t="s">
        <v>525</v>
      </c>
      <c r="U8" s="108" t="s">
        <v>526</v>
      </c>
      <c r="V8" s="21">
        <f>IF(L8=Q8,    L8/K8*100,0)</f>
        <v>100</v>
      </c>
      <c r="W8" s="17">
        <v>0</v>
      </c>
      <c r="X8" s="21">
        <f>IFERROR(W8*100/M8,0)</f>
        <v>0</v>
      </c>
      <c r="Y8" s="14">
        <v>0</v>
      </c>
      <c r="Z8" s="17" t="s">
        <v>58</v>
      </c>
      <c r="AA8" s="17" t="s">
        <v>58</v>
      </c>
      <c r="AB8" s="21">
        <f>M8/$K$8*100</f>
        <v>0</v>
      </c>
      <c r="AC8" s="17">
        <v>0</v>
      </c>
      <c r="AD8" s="21">
        <f>IFERROR(AC8*100/N8,0)</f>
        <v>0</v>
      </c>
      <c r="AE8" s="14">
        <v>0</v>
      </c>
      <c r="AF8" s="17" t="s">
        <v>58</v>
      </c>
      <c r="AG8" s="17" t="s">
        <v>58</v>
      </c>
      <c r="AH8" s="21">
        <f>N8/$K$8*100</f>
        <v>0</v>
      </c>
      <c r="AI8" s="17">
        <v>0</v>
      </c>
      <c r="AJ8" s="21">
        <f>IFERROR(AI8*100/O8,0)</f>
        <v>0</v>
      </c>
      <c r="AK8" s="14">
        <v>0</v>
      </c>
      <c r="AL8" s="17" t="s">
        <v>58</v>
      </c>
      <c r="AM8" s="17" t="s">
        <v>58</v>
      </c>
      <c r="AN8" s="21">
        <f>O8/$K$8*100</f>
        <v>0</v>
      </c>
    </row>
  </sheetData>
  <autoFilter ref="A2:AN2" xr:uid="{9C098DB7-7AD3-4C7C-ADD3-DE07AE4EFD47}"/>
  <mergeCells count="12">
    <mergeCell ref="AI1:AN1"/>
    <mergeCell ref="A1:E1"/>
    <mergeCell ref="I1:O1"/>
    <mergeCell ref="Q1:V1"/>
    <mergeCell ref="W1:AB1"/>
    <mergeCell ref="AC1:AH1"/>
    <mergeCell ref="E7:E8"/>
    <mergeCell ref="A3:A8"/>
    <mergeCell ref="B3:B8"/>
    <mergeCell ref="C3:C8"/>
    <mergeCell ref="D3:D8"/>
    <mergeCell ref="E3:E6"/>
  </mergeCells>
  <conditionalFormatting sqref="U5:U6 U8">
    <cfRule type="containsText" dxfId="5" priority="6" operator="containsText" text="Pendiente">
      <formula>NOT(ISERROR(SEARCH("Pendiente",U5)))</formula>
    </cfRule>
  </conditionalFormatting>
  <conditionalFormatting sqref="AG3:AG8">
    <cfRule type="containsText" dxfId="4" priority="3" operator="containsText" text="Pendiente">
      <formula>NOT(ISERROR(SEARCH("Pendiente",AG3)))</formula>
    </cfRule>
  </conditionalFormatting>
  <conditionalFormatting sqref="AM3:AM8">
    <cfRule type="containsText" dxfId="3" priority="1" operator="containsText" text="Pendiente">
      <formula>NOT(ISERROR(SEARCH("Pendiente",AM3)))</formula>
    </cfRule>
  </conditionalFormatting>
  <hyperlinks>
    <hyperlink ref="U5" r:id="rId1" xr:uid="{B0C7D920-D430-4573-99E1-2D50BCE7FCE8}"/>
    <hyperlink ref="U6" r:id="rId2" xr:uid="{C10459DC-53AA-4ACF-8DB2-1487B281CC01}"/>
    <hyperlink ref="U8" r:id="rId3" xr:uid="{EB3D3E43-15B7-4361-A5F7-54FCD6BCF23C}"/>
  </hyperlinks>
  <pageMargins left="0.7" right="0.7" top="0.75" bottom="0.75" header="0.3" footer="0.3"/>
  <pageSetup paperSize="9" orientation="portrait" horizontalDpi="360" verticalDpi="360"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6563-C00C-4049-BA22-AE2CD0DDC442}">
  <sheetPr codeName="Hoja11">
    <tabColor theme="7" tint="0.79998168889431442"/>
  </sheetPr>
  <dimension ref="A1:AM12"/>
  <sheetViews>
    <sheetView zoomScale="119" workbookViewId="0">
      <selection sqref="A1:G1"/>
    </sheetView>
  </sheetViews>
  <sheetFormatPr defaultColWidth="11.5703125" defaultRowHeight="14.45"/>
  <cols>
    <col min="1" max="2" width="9.7109375" style="4" customWidth="1"/>
    <col min="3" max="3" width="12.42578125" style="4" customWidth="1"/>
    <col min="4" max="8" width="9.7109375" style="4" customWidth="1"/>
    <col min="9" max="9" width="13.7109375" style="4" customWidth="1"/>
    <col min="10" max="10" width="10.42578125" style="4" customWidth="1"/>
    <col min="11" max="15" width="11.5703125" style="4"/>
    <col min="16" max="16" width="9.5703125" style="4" customWidth="1"/>
    <col min="17" max="20" width="11.5703125" style="4"/>
    <col min="21" max="21" width="0" style="4" hidden="1" customWidth="1"/>
    <col min="22" max="39" width="11.5703125" style="4" hidden="1" customWidth="1"/>
    <col min="40" max="16384" width="11.5703125" style="4"/>
  </cols>
  <sheetData>
    <row r="1" spans="1:39" ht="34.9" customHeight="1">
      <c r="A1" s="230"/>
      <c r="B1" s="230"/>
      <c r="C1" s="230"/>
      <c r="D1" s="230"/>
      <c r="E1" s="230"/>
      <c r="F1" s="230"/>
      <c r="G1" s="230"/>
      <c r="H1" s="99"/>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27</v>
      </c>
      <c r="G2" s="5" t="s">
        <v>28</v>
      </c>
      <c r="H2" s="5" t="s">
        <v>26</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ht="12">
      <c r="A3" s="110" t="s">
        <v>62</v>
      </c>
      <c r="B3" s="110" t="s">
        <v>416</v>
      </c>
      <c r="C3" s="110" t="s">
        <v>527</v>
      </c>
      <c r="D3" s="110" t="s">
        <v>500</v>
      </c>
      <c r="E3" s="110" t="s">
        <v>528</v>
      </c>
      <c r="F3" s="13" t="s">
        <v>529</v>
      </c>
      <c r="G3" s="13" t="s">
        <v>530</v>
      </c>
      <c r="H3" s="13" t="s">
        <v>37</v>
      </c>
      <c r="I3" s="13" t="s">
        <v>531</v>
      </c>
      <c r="J3" s="14">
        <v>100000000</v>
      </c>
      <c r="K3" s="15">
        <v>2</v>
      </c>
      <c r="L3" s="15">
        <v>0</v>
      </c>
      <c r="M3" s="15">
        <v>1</v>
      </c>
      <c r="N3" s="15">
        <v>0</v>
      </c>
      <c r="O3" s="15">
        <v>1</v>
      </c>
      <c r="P3" s="17">
        <v>0</v>
      </c>
      <c r="Q3" s="21">
        <f>IFERROR(P3*100/L3,0)</f>
        <v>0</v>
      </c>
      <c r="R3" s="14">
        <v>0</v>
      </c>
      <c r="S3" s="17" t="s">
        <v>532</v>
      </c>
      <c r="T3" s="113" t="s">
        <v>532</v>
      </c>
      <c r="U3" s="21">
        <f>L3/$K$3*100</f>
        <v>0</v>
      </c>
      <c r="V3" s="17">
        <v>0</v>
      </c>
      <c r="W3" s="21">
        <f>IFERROR(V3*100/M3,0)</f>
        <v>0</v>
      </c>
      <c r="X3" s="14">
        <v>0</v>
      </c>
      <c r="Y3" s="17" t="s">
        <v>58</v>
      </c>
      <c r="Z3" s="17" t="s">
        <v>58</v>
      </c>
      <c r="AA3" s="21">
        <f>M3/$K$3*100</f>
        <v>50</v>
      </c>
      <c r="AB3" s="17">
        <v>0</v>
      </c>
      <c r="AC3" s="21">
        <f>IFERROR(AB3*100/N3,0)</f>
        <v>0</v>
      </c>
      <c r="AD3" s="14">
        <v>0</v>
      </c>
      <c r="AE3" s="13"/>
      <c r="AF3" s="13"/>
      <c r="AG3" s="21">
        <f>N3/$K$3*100</f>
        <v>0</v>
      </c>
      <c r="AH3" s="17">
        <v>0</v>
      </c>
      <c r="AI3" s="21">
        <f>IFERROR(AH3*100/O3,0)</f>
        <v>0</v>
      </c>
      <c r="AJ3" s="14">
        <v>0</v>
      </c>
      <c r="AK3" s="13"/>
      <c r="AL3" s="13"/>
      <c r="AM3" s="21">
        <f>O3/$K$3*100</f>
        <v>50</v>
      </c>
    </row>
    <row r="4" spans="1:39" s="18" customFormat="1" ht="12">
      <c r="A4" s="111"/>
      <c r="B4" s="111"/>
      <c r="C4" s="111" t="s">
        <v>533</v>
      </c>
      <c r="D4" s="111"/>
      <c r="E4" s="111"/>
      <c r="F4" s="13" t="s">
        <v>534</v>
      </c>
      <c r="G4" s="13" t="s">
        <v>535</v>
      </c>
      <c r="H4" s="13" t="s">
        <v>37</v>
      </c>
      <c r="I4" s="110" t="s">
        <v>536</v>
      </c>
      <c r="J4" s="14" t="s">
        <v>537</v>
      </c>
      <c r="K4" s="15">
        <v>1</v>
      </c>
      <c r="L4" s="15">
        <v>0</v>
      </c>
      <c r="M4" s="15">
        <v>0</v>
      </c>
      <c r="N4" s="15">
        <v>0</v>
      </c>
      <c r="O4" s="15">
        <v>1</v>
      </c>
      <c r="P4" s="17">
        <v>0</v>
      </c>
      <c r="Q4" s="21">
        <f>IFERROR(P4*100/L4,0)</f>
        <v>0</v>
      </c>
      <c r="R4" s="14">
        <v>0</v>
      </c>
      <c r="S4" s="17" t="s">
        <v>532</v>
      </c>
      <c r="T4" s="113" t="s">
        <v>532</v>
      </c>
      <c r="U4" s="21">
        <f>L4/$K$4*100</f>
        <v>0</v>
      </c>
      <c r="V4" s="17">
        <v>0</v>
      </c>
      <c r="W4" s="21">
        <f>IFERROR(V4*100/M4,0)</f>
        <v>0</v>
      </c>
      <c r="X4" s="14">
        <v>0</v>
      </c>
      <c r="Y4" s="17" t="s">
        <v>58</v>
      </c>
      <c r="Z4" s="17" t="s">
        <v>58</v>
      </c>
      <c r="AA4" s="21">
        <f>M4/$K$4*100</f>
        <v>0</v>
      </c>
      <c r="AB4" s="17">
        <v>0</v>
      </c>
      <c r="AC4" s="21">
        <f>IFERROR(AB4*100/N4,0)</f>
        <v>0</v>
      </c>
      <c r="AD4" s="14">
        <v>0</v>
      </c>
      <c r="AE4" s="13"/>
      <c r="AF4" s="13"/>
      <c r="AG4" s="21">
        <f>N4/$K$4*100</f>
        <v>0</v>
      </c>
      <c r="AH4" s="17">
        <v>0</v>
      </c>
      <c r="AI4" s="21">
        <f>IFERROR(AH4*100/O4,0)</f>
        <v>0</v>
      </c>
      <c r="AJ4" s="14">
        <v>0</v>
      </c>
      <c r="AK4" s="13"/>
      <c r="AL4" s="13"/>
      <c r="AM4" s="21">
        <f>O4/$K$4*100</f>
        <v>100</v>
      </c>
    </row>
    <row r="5" spans="1:39" s="18" customFormat="1" ht="12">
      <c r="A5" s="111"/>
      <c r="B5" s="111"/>
      <c r="C5" s="111" t="s">
        <v>538</v>
      </c>
      <c r="D5" s="111"/>
      <c r="E5" s="111"/>
      <c r="F5" s="13" t="s">
        <v>539</v>
      </c>
      <c r="G5" s="13" t="s">
        <v>540</v>
      </c>
      <c r="H5" s="13" t="s">
        <v>37</v>
      </c>
      <c r="I5" s="111"/>
      <c r="J5" s="14" t="s">
        <v>537</v>
      </c>
      <c r="K5" s="15">
        <v>4</v>
      </c>
      <c r="L5" s="15">
        <v>1</v>
      </c>
      <c r="M5" s="15">
        <v>1</v>
      </c>
      <c r="N5" s="15">
        <v>1</v>
      </c>
      <c r="O5" s="15">
        <v>1</v>
      </c>
      <c r="P5" s="17">
        <v>1</v>
      </c>
      <c r="Q5" s="21">
        <f>IFERROR(P5*100/L5,0)</f>
        <v>100</v>
      </c>
      <c r="R5" s="14">
        <v>0</v>
      </c>
      <c r="S5" s="13" t="s">
        <v>541</v>
      </c>
      <c r="T5" s="114" t="s">
        <v>542</v>
      </c>
      <c r="U5" s="21">
        <f>L5/$K$5*100</f>
        <v>25</v>
      </c>
      <c r="V5" s="17">
        <v>0</v>
      </c>
      <c r="W5" s="21">
        <f>IFERROR(V5*100/M5,0)</f>
        <v>0</v>
      </c>
      <c r="X5" s="14">
        <v>0</v>
      </c>
      <c r="Y5" s="17" t="s">
        <v>58</v>
      </c>
      <c r="Z5" s="17" t="s">
        <v>58</v>
      </c>
      <c r="AA5" s="21">
        <f>M5/$K$5*100</f>
        <v>25</v>
      </c>
      <c r="AB5" s="17">
        <v>0</v>
      </c>
      <c r="AC5" s="21">
        <f>IFERROR(AB5*100/N5,0)</f>
        <v>0</v>
      </c>
      <c r="AD5" s="14">
        <v>0</v>
      </c>
      <c r="AE5" s="13"/>
      <c r="AF5" s="13"/>
      <c r="AG5" s="21">
        <f>N5/$K$5*100</f>
        <v>25</v>
      </c>
      <c r="AH5" s="17">
        <v>1</v>
      </c>
      <c r="AI5" s="21">
        <f>IFERROR(AH5*100/O5,0)</f>
        <v>100</v>
      </c>
      <c r="AJ5" s="14">
        <v>0</v>
      </c>
      <c r="AK5" s="13"/>
      <c r="AL5" s="13"/>
      <c r="AM5" s="21">
        <f>O5/$K$5*100</f>
        <v>25</v>
      </c>
    </row>
    <row r="6" spans="1:39" s="18" customFormat="1" ht="12">
      <c r="A6" s="111"/>
      <c r="B6" s="111"/>
      <c r="C6" s="111"/>
      <c r="D6" s="111"/>
      <c r="E6" s="112"/>
      <c r="F6" s="13" t="s">
        <v>543</v>
      </c>
      <c r="G6" s="13" t="s">
        <v>544</v>
      </c>
      <c r="H6" s="13" t="s">
        <v>37</v>
      </c>
      <c r="I6" s="112"/>
      <c r="J6" s="14" t="s">
        <v>537</v>
      </c>
      <c r="K6" s="15">
        <v>1</v>
      </c>
      <c r="L6" s="15">
        <v>0</v>
      </c>
      <c r="M6" s="15">
        <v>0</v>
      </c>
      <c r="N6" s="15">
        <v>0</v>
      </c>
      <c r="O6" s="15">
        <v>1</v>
      </c>
      <c r="P6" s="17">
        <v>0</v>
      </c>
      <c r="Q6" s="21">
        <f>IFERROR(P6*100/L6,0)</f>
        <v>0</v>
      </c>
      <c r="R6" s="14">
        <v>0</v>
      </c>
      <c r="S6" s="17" t="s">
        <v>532</v>
      </c>
      <c r="T6" s="113" t="s">
        <v>532</v>
      </c>
      <c r="U6" s="21">
        <f>L6/$K$6*100</f>
        <v>0</v>
      </c>
      <c r="V6" s="17">
        <v>0</v>
      </c>
      <c r="W6" s="21">
        <f>IFERROR(V6*100/M6,0)</f>
        <v>0</v>
      </c>
      <c r="X6" s="14">
        <v>0</v>
      </c>
      <c r="Y6" s="17" t="s">
        <v>58</v>
      </c>
      <c r="Z6" s="17" t="s">
        <v>58</v>
      </c>
      <c r="AA6" s="21">
        <f>M6/$K$6*100</f>
        <v>0</v>
      </c>
      <c r="AB6" s="17">
        <v>0</v>
      </c>
      <c r="AC6" s="21">
        <f>IFERROR(AB6*100/N6,0)</f>
        <v>0</v>
      </c>
      <c r="AD6" s="14">
        <v>0</v>
      </c>
      <c r="AE6" s="13"/>
      <c r="AF6" s="13"/>
      <c r="AG6" s="21">
        <f>N6/$K$6*100</f>
        <v>0</v>
      </c>
      <c r="AH6" s="17">
        <v>0</v>
      </c>
      <c r="AI6" s="21">
        <f>IFERROR(AH6*100/O6,0)</f>
        <v>0</v>
      </c>
      <c r="AJ6" s="14">
        <v>0</v>
      </c>
      <c r="AK6" s="13"/>
      <c r="AL6" s="13"/>
      <c r="AM6" s="21">
        <f>O6/$K$6*100</f>
        <v>100</v>
      </c>
    </row>
    <row r="7" spans="1:39" s="18" customFormat="1" ht="12">
      <c r="A7" s="111"/>
      <c r="B7" s="111"/>
      <c r="C7" s="111"/>
      <c r="D7" s="111"/>
      <c r="E7" s="110" t="s">
        <v>545</v>
      </c>
      <c r="F7" s="13" t="s">
        <v>546</v>
      </c>
      <c r="G7" s="13" t="s">
        <v>547</v>
      </c>
      <c r="H7" s="13" t="s">
        <v>37</v>
      </c>
      <c r="I7" s="110" t="s">
        <v>548</v>
      </c>
      <c r="J7" s="14" t="s">
        <v>537</v>
      </c>
      <c r="K7" s="15">
        <v>4</v>
      </c>
      <c r="L7" s="15">
        <v>1</v>
      </c>
      <c r="M7" s="15">
        <v>1</v>
      </c>
      <c r="N7" s="15">
        <v>1</v>
      </c>
      <c r="O7" s="15">
        <v>1</v>
      </c>
      <c r="P7" s="17">
        <v>1</v>
      </c>
      <c r="Q7" s="21">
        <f>IFERROR(P7*100/L7,0)</f>
        <v>100</v>
      </c>
      <c r="R7" s="14">
        <v>0</v>
      </c>
      <c r="S7" s="17" t="s">
        <v>549</v>
      </c>
      <c r="T7" s="114" t="s">
        <v>550</v>
      </c>
      <c r="U7" s="21">
        <f>L7/$K$7*100</f>
        <v>25</v>
      </c>
      <c r="V7" s="17">
        <v>0</v>
      </c>
      <c r="W7" s="21">
        <f>IFERROR(V7*100/M7,0)</f>
        <v>0</v>
      </c>
      <c r="X7" s="14">
        <v>0</v>
      </c>
      <c r="Y7" s="17" t="s">
        <v>58</v>
      </c>
      <c r="Z7" s="17" t="s">
        <v>58</v>
      </c>
      <c r="AA7" s="21">
        <f>M7/$K$7*100</f>
        <v>25</v>
      </c>
      <c r="AB7" s="17">
        <v>0</v>
      </c>
      <c r="AC7" s="21">
        <f>IFERROR(AB7*100/N7,0)</f>
        <v>0</v>
      </c>
      <c r="AD7" s="14">
        <v>0</v>
      </c>
      <c r="AE7" s="13"/>
      <c r="AF7" s="13"/>
      <c r="AG7" s="21">
        <f>N7/$K$7*100</f>
        <v>25</v>
      </c>
      <c r="AH7" s="17">
        <v>0</v>
      </c>
      <c r="AI7" s="21">
        <f>IFERROR(AH7*100/O7,0)</f>
        <v>0</v>
      </c>
      <c r="AJ7" s="14">
        <v>0</v>
      </c>
      <c r="AK7" s="13"/>
      <c r="AL7" s="13"/>
      <c r="AM7" s="21">
        <f>O7/$K$7*100</f>
        <v>25</v>
      </c>
    </row>
    <row r="8" spans="1:39" s="18" customFormat="1" ht="12">
      <c r="A8" s="111"/>
      <c r="B8" s="111"/>
      <c r="C8" s="111"/>
      <c r="D8" s="111"/>
      <c r="E8" s="111"/>
      <c r="F8" s="13" t="s">
        <v>551</v>
      </c>
      <c r="G8" s="13" t="s">
        <v>552</v>
      </c>
      <c r="H8" s="13" t="s">
        <v>37</v>
      </c>
      <c r="I8" s="111"/>
      <c r="J8" s="14" t="s">
        <v>537</v>
      </c>
      <c r="K8" s="15">
        <v>2</v>
      </c>
      <c r="L8" s="15">
        <v>0</v>
      </c>
      <c r="M8" s="15">
        <v>1</v>
      </c>
      <c r="N8" s="15">
        <v>0</v>
      </c>
      <c r="O8" s="15">
        <v>1</v>
      </c>
      <c r="P8" s="17">
        <v>1</v>
      </c>
      <c r="Q8" s="21">
        <f>IFERROR(P8*100/L8,0)</f>
        <v>0</v>
      </c>
      <c r="R8" s="14">
        <v>0</v>
      </c>
      <c r="S8" s="13" t="s">
        <v>553</v>
      </c>
      <c r="T8" s="114" t="s">
        <v>554</v>
      </c>
      <c r="U8" s="21">
        <f>L8/$K$8*100</f>
        <v>0</v>
      </c>
      <c r="V8" s="17">
        <v>0</v>
      </c>
      <c r="W8" s="21">
        <f>IFERROR(V8*100/#REF!,0)</f>
        <v>0</v>
      </c>
      <c r="X8" s="14">
        <v>0</v>
      </c>
      <c r="Y8" s="17" t="s">
        <v>58</v>
      </c>
      <c r="Z8" s="17" t="s">
        <v>58</v>
      </c>
      <c r="AA8" s="21">
        <f>M8/$K$8*100</f>
        <v>50</v>
      </c>
      <c r="AB8" s="17">
        <v>0</v>
      </c>
      <c r="AC8" s="21">
        <f>IFERROR(AB8*100/N8,0)</f>
        <v>0</v>
      </c>
      <c r="AD8" s="14">
        <v>0</v>
      </c>
      <c r="AE8" s="13"/>
      <c r="AF8" s="13"/>
      <c r="AG8" s="21">
        <f>N8/$K$8*100</f>
        <v>0</v>
      </c>
      <c r="AH8" s="17">
        <v>0</v>
      </c>
      <c r="AI8" s="21">
        <f>IFERROR(AH8*100/O8,0)</f>
        <v>0</v>
      </c>
      <c r="AJ8" s="14">
        <v>0</v>
      </c>
      <c r="AK8" s="13"/>
      <c r="AL8" s="13"/>
      <c r="AM8" s="21">
        <f>O8/$K$8*100</f>
        <v>50</v>
      </c>
    </row>
    <row r="9" spans="1:39" s="18" customFormat="1" ht="12">
      <c r="A9" s="111"/>
      <c r="B9" s="111"/>
      <c r="C9" s="111"/>
      <c r="D9" s="111"/>
      <c r="E9" s="112"/>
      <c r="F9" s="13" t="s">
        <v>555</v>
      </c>
      <c r="G9" s="13" t="s">
        <v>556</v>
      </c>
      <c r="H9" s="13" t="s">
        <v>37</v>
      </c>
      <c r="I9" s="112"/>
      <c r="J9" s="14" t="s">
        <v>537</v>
      </c>
      <c r="K9" s="15">
        <v>3</v>
      </c>
      <c r="L9" s="15">
        <v>0</v>
      </c>
      <c r="M9" s="15">
        <v>1</v>
      </c>
      <c r="N9" s="15">
        <v>1</v>
      </c>
      <c r="O9" s="15">
        <v>1</v>
      </c>
      <c r="P9" s="17">
        <v>1</v>
      </c>
      <c r="Q9" s="21">
        <f>IFERROR(P9*100/L9,0)</f>
        <v>0</v>
      </c>
      <c r="R9" s="14">
        <v>0</v>
      </c>
      <c r="S9" s="209" t="s">
        <v>557</v>
      </c>
      <c r="T9" s="123" t="s">
        <v>558</v>
      </c>
      <c r="U9" s="21">
        <f>L9/$K$8*100</f>
        <v>0</v>
      </c>
      <c r="V9" s="17">
        <v>0</v>
      </c>
      <c r="W9" s="21">
        <f>IFERROR(V9*100/L9,0)</f>
        <v>0</v>
      </c>
      <c r="X9" s="14">
        <v>0</v>
      </c>
      <c r="Y9" s="17" t="s">
        <v>58</v>
      </c>
      <c r="Z9" s="17" t="s">
        <v>58</v>
      </c>
      <c r="AA9" s="21">
        <f>M9/$K$9*100</f>
        <v>33.333333333333329</v>
      </c>
      <c r="AB9" s="17">
        <v>0</v>
      </c>
      <c r="AC9" s="21">
        <f>IFERROR(AB9*100/N9,0)</f>
        <v>0</v>
      </c>
      <c r="AD9" s="14">
        <v>0</v>
      </c>
      <c r="AE9" s="13"/>
      <c r="AF9" s="13"/>
      <c r="AG9" s="21">
        <f>N9/$K$9*100</f>
        <v>33.333333333333329</v>
      </c>
      <c r="AH9" s="17">
        <v>0</v>
      </c>
      <c r="AI9" s="21">
        <f>IFERROR(AH9*100/O9,0)</f>
        <v>0</v>
      </c>
      <c r="AJ9" s="14">
        <v>0</v>
      </c>
      <c r="AK9" s="13"/>
      <c r="AL9" s="13"/>
      <c r="AM9" s="21">
        <f>O9/$K$9*100</f>
        <v>33.333333333333329</v>
      </c>
    </row>
    <row r="10" spans="1:39" s="18" customFormat="1" ht="12">
      <c r="A10" s="112"/>
      <c r="B10" s="112"/>
      <c r="C10" s="112"/>
      <c r="D10" s="112"/>
      <c r="E10" s="13" t="s">
        <v>559</v>
      </c>
      <c r="F10" s="13" t="s">
        <v>560</v>
      </c>
      <c r="G10" s="13" t="s">
        <v>561</v>
      </c>
      <c r="H10" s="13" t="s">
        <v>37</v>
      </c>
      <c r="I10" s="13" t="s">
        <v>562</v>
      </c>
      <c r="J10" s="14" t="s">
        <v>537</v>
      </c>
      <c r="K10" s="15">
        <v>1</v>
      </c>
      <c r="L10" s="15">
        <v>0</v>
      </c>
      <c r="M10" s="15">
        <v>0</v>
      </c>
      <c r="N10" s="15">
        <v>1</v>
      </c>
      <c r="O10" s="15">
        <v>1</v>
      </c>
      <c r="P10" s="17">
        <v>0</v>
      </c>
      <c r="Q10" s="21">
        <f>IFERROR(P10*100/L10,0)</f>
        <v>0</v>
      </c>
      <c r="R10" s="14">
        <v>0</v>
      </c>
      <c r="S10" s="17" t="s">
        <v>532</v>
      </c>
      <c r="T10" s="113" t="s">
        <v>532</v>
      </c>
      <c r="U10" s="21">
        <f>L10/$K$10*100</f>
        <v>0</v>
      </c>
      <c r="V10" s="17">
        <v>0</v>
      </c>
      <c r="W10" s="21">
        <f>IFERROR(V10*100/M10,0)</f>
        <v>0</v>
      </c>
      <c r="X10" s="14">
        <v>0</v>
      </c>
      <c r="Y10" s="17" t="s">
        <v>58</v>
      </c>
      <c r="Z10" s="17" t="s">
        <v>58</v>
      </c>
      <c r="AA10" s="21">
        <f>M10/$K$10*100</f>
        <v>0</v>
      </c>
      <c r="AB10" s="17">
        <v>0</v>
      </c>
      <c r="AC10" s="21">
        <f>IFERROR(AB10*100/N10,0)</f>
        <v>0</v>
      </c>
      <c r="AD10" s="14">
        <v>0</v>
      </c>
      <c r="AE10" s="13"/>
      <c r="AF10" s="13"/>
      <c r="AG10" s="21">
        <f>N10/$K$10*100</f>
        <v>100</v>
      </c>
      <c r="AH10" s="17">
        <v>0</v>
      </c>
      <c r="AI10" s="21">
        <f>IFERROR(AH10*100/O10,0)</f>
        <v>0</v>
      </c>
      <c r="AJ10" s="14">
        <v>0</v>
      </c>
      <c r="AK10" s="13"/>
      <c r="AL10" s="13"/>
      <c r="AM10" s="21">
        <f>O10/$K$10*100</f>
        <v>100</v>
      </c>
    </row>
    <row r="12" spans="1:39">
      <c r="Q12" s="16">
        <f>IF(P12&gt;=L12,U12,0)</f>
        <v>0</v>
      </c>
    </row>
  </sheetData>
  <autoFilter ref="A2:AM10" xr:uid="{83F86563-C00C-4049-BA22-AE2CD0DDC442}"/>
  <mergeCells count="6">
    <mergeCell ref="AH1:AM1"/>
    <mergeCell ref="A1:G1"/>
    <mergeCell ref="I1:O1"/>
    <mergeCell ref="P1:U1"/>
    <mergeCell ref="V1:AA1"/>
    <mergeCell ref="AB1:AG1"/>
  </mergeCells>
  <conditionalFormatting sqref="Z3:Z10">
    <cfRule type="containsText" dxfId="2" priority="18" operator="containsText" text="Pendiente">
      <formula>NOT(ISERROR(SEARCH("Pendiente",Z3)))</formula>
    </cfRule>
  </conditionalFormatting>
  <conditionalFormatting sqref="AF3:AF10">
    <cfRule type="containsText" dxfId="1" priority="16" operator="containsText" text="Pendiente">
      <formula>NOT(ISERROR(SEARCH("Pendiente",AF3)))</formula>
    </cfRule>
  </conditionalFormatting>
  <conditionalFormatting sqref="AL3:AL10">
    <cfRule type="containsText" dxfId="0" priority="17" operator="containsText" text="Pendiente">
      <formula>NOT(ISERROR(SEARCH("Pendiente",AL3)))</formula>
    </cfRule>
  </conditionalFormatting>
  <hyperlinks>
    <hyperlink ref="T5" r:id="rId1" display="https://ipsegovco-my.sharepoint.com/:f:/g/personal/planeacion_ipse_gov_co/IgAbEA1R5LyzRZB9qtB1k8TWAXvxZrUDnsLWQ_iMhViBXdI?e=8WtyVs" xr:uid="{FB4DDB53-25EE-4BC3-986C-FBF693C0C4A4}"/>
    <hyperlink ref="T7" r:id="rId2" display="https://ipsegovco-my.sharepoint.com/:f:/g/personal/planeacion_ipse_gov_co/IgC2JEImpfSySIssneUzpYeXAXurUkukaO-THtQ4rogU3Ms?e=dZ5bgB" xr:uid="{755B917F-A471-4DBF-BFE3-D2E0A6E18BBF}"/>
    <hyperlink ref="T8" r:id="rId3" display="https://ipsegovco-my.sharepoint.com/:f:/g/personal/planeacion_ipse_gov_co/IgBxbBvXBsPzQIsaC0cdh1CJAdYJzmcudJecsIx1OiAbUzU?e=n5nJwd" xr:uid="{2F15199F-74C3-4CFD-AB30-0F6A0AC00F40}"/>
    <hyperlink ref="T9" r:id="rId4" xr:uid="{F22A1F78-B7AB-4FB2-A30B-AF59D9801C7B}"/>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E7E6-D49A-444E-B46F-6581BF34B96F}">
  <sheetPr codeName="Hoja3"/>
  <dimension ref="A1:AS12"/>
  <sheetViews>
    <sheetView zoomScale="142" workbookViewId="0">
      <pane xSplit="3" ySplit="2" topLeftCell="H3" activePane="bottomRight" state="frozen"/>
      <selection pane="bottomRight" activeCell="Q3" sqref="Q3"/>
      <selection pane="bottomLeft" activeCell="A3" sqref="A3"/>
      <selection pane="topRight" activeCell="C1" sqref="C1"/>
    </sheetView>
  </sheetViews>
  <sheetFormatPr defaultColWidth="11.5703125" defaultRowHeight="14.45"/>
  <cols>
    <col min="1" max="9" width="1.7109375" style="4" customWidth="1"/>
    <col min="10" max="10" width="14.5703125" style="4" customWidth="1"/>
    <col min="11" max="17" width="11.5703125" style="4"/>
    <col min="18" max="18" width="12" style="4" customWidth="1"/>
    <col min="19" max="19" width="13.85546875" style="4" customWidth="1"/>
    <col min="20" max="20" width="18.42578125" style="4" customWidth="1"/>
    <col min="21" max="21" width="9" style="4" customWidth="1"/>
    <col min="22" max="22" width="9.5703125" style="4" customWidth="1"/>
    <col min="23" max="16384" width="11.5703125" style="4"/>
  </cols>
  <sheetData>
    <row r="1" spans="1:45" ht="34.9" customHeight="1">
      <c r="A1" s="230" t="s">
        <v>19</v>
      </c>
      <c r="B1" s="230"/>
      <c r="C1" s="230"/>
      <c r="D1" s="230"/>
      <c r="E1" s="230"/>
      <c r="F1" s="230"/>
      <c r="G1" s="230"/>
      <c r="H1" s="230"/>
      <c r="I1" s="221" t="s">
        <v>20</v>
      </c>
      <c r="J1" s="221"/>
      <c r="K1" s="221"/>
      <c r="L1" s="221"/>
      <c r="M1" s="221"/>
      <c r="N1" s="221"/>
      <c r="O1" s="221"/>
      <c r="P1" s="1">
        <f>AVERAGE(P3:P10)</f>
        <v>0</v>
      </c>
      <c r="Q1" s="1">
        <f>AVERAGE(Q3:Q10)</f>
        <v>100</v>
      </c>
      <c r="R1" s="2">
        <f>SUM(R3:R10)</f>
        <v>0</v>
      </c>
      <c r="S1" s="3">
        <v>-100</v>
      </c>
      <c r="T1" s="2" t="e">
        <f>SUM(T3:T10)</f>
        <v>#VALUE!</v>
      </c>
      <c r="U1" s="3">
        <v>-100</v>
      </c>
      <c r="V1" s="222" t="s">
        <v>1</v>
      </c>
      <c r="W1" s="223"/>
      <c r="X1" s="223"/>
      <c r="Y1" s="223"/>
      <c r="Z1" s="223"/>
      <c r="AA1" s="231"/>
      <c r="AB1" s="224" t="s">
        <v>2</v>
      </c>
      <c r="AC1" s="225"/>
      <c r="AD1" s="225"/>
      <c r="AE1" s="225"/>
      <c r="AF1" s="225"/>
      <c r="AG1" s="232"/>
      <c r="AH1" s="233" t="s">
        <v>3</v>
      </c>
      <c r="AI1" s="234"/>
      <c r="AJ1" s="234"/>
      <c r="AK1" s="234"/>
      <c r="AL1" s="234"/>
      <c r="AM1" s="235"/>
      <c r="AN1" s="228" t="s">
        <v>4</v>
      </c>
      <c r="AO1" s="229"/>
      <c r="AP1" s="229"/>
      <c r="AQ1" s="229"/>
      <c r="AR1" s="229"/>
      <c r="AS1" s="229"/>
    </row>
    <row r="2" spans="1:45"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8" t="s">
        <v>29</v>
      </c>
      <c r="Q2" s="8" t="s">
        <v>30</v>
      </c>
      <c r="R2" s="8" t="s">
        <v>31</v>
      </c>
      <c r="S2" s="8" t="s">
        <v>32</v>
      </c>
      <c r="T2" s="8" t="s">
        <v>33</v>
      </c>
      <c r="U2" s="8" t="s">
        <v>34</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c r="AN2" s="9" t="s">
        <v>12</v>
      </c>
      <c r="AO2" s="9" t="s">
        <v>35</v>
      </c>
      <c r="AP2" s="10" t="s">
        <v>13</v>
      </c>
      <c r="AQ2" s="9" t="s">
        <v>14</v>
      </c>
      <c r="AR2" s="9" t="s">
        <v>15</v>
      </c>
      <c r="AS2" s="11" t="s">
        <v>36</v>
      </c>
    </row>
    <row r="3" spans="1:45" s="18" customFormat="1" ht="12">
      <c r="A3" s="13"/>
      <c r="B3" s="13"/>
      <c r="C3" s="13"/>
      <c r="D3" s="13"/>
      <c r="E3" s="13"/>
      <c r="F3" s="13"/>
      <c r="G3" s="13"/>
      <c r="H3" s="13"/>
      <c r="I3" s="13"/>
      <c r="J3" s="14" t="s">
        <v>37</v>
      </c>
      <c r="K3" s="15" t="s">
        <v>37</v>
      </c>
      <c r="L3" s="15" t="s">
        <v>37</v>
      </c>
      <c r="M3" s="15" t="s">
        <v>37</v>
      </c>
      <c r="N3" s="15" t="s">
        <v>37</v>
      </c>
      <c r="O3" s="15" t="s">
        <v>37</v>
      </c>
      <c r="P3" s="21">
        <f>W3+AC3+AI3+AO3</f>
        <v>0</v>
      </c>
      <c r="Q3" s="21">
        <f>100-P3</f>
        <v>100</v>
      </c>
      <c r="R3" s="19">
        <f>X3+AD3+AJ3+AP3</f>
        <v>0</v>
      </c>
      <c r="S3" s="20" t="e">
        <f>IF(J3=0,0,R3/J3*100)</f>
        <v>#VALUE!</v>
      </c>
      <c r="T3" s="19" t="e">
        <f>S3-J3</f>
        <v>#VALUE!</v>
      </c>
      <c r="U3" s="20">
        <f>IFERROR(T3*100/J3,0)</f>
        <v>0</v>
      </c>
      <c r="V3" s="17"/>
      <c r="W3" s="21">
        <f>IFERROR(V3*100/L3,0)</f>
        <v>0</v>
      </c>
      <c r="X3" s="14"/>
      <c r="Y3" s="13"/>
      <c r="Z3" s="13"/>
      <c r="AA3" s="21" t="e">
        <f>L3/$K$3*100</f>
        <v>#VALUE!</v>
      </c>
      <c r="AB3" s="17"/>
      <c r="AC3" s="21">
        <f>IFERROR(AB3*100/M3,0)</f>
        <v>0</v>
      </c>
      <c r="AD3" s="14"/>
      <c r="AE3" s="13"/>
      <c r="AF3" s="13"/>
      <c r="AG3" s="21" t="e">
        <f>M3/$K$3*100</f>
        <v>#VALUE!</v>
      </c>
      <c r="AH3" s="17"/>
      <c r="AI3" s="21">
        <f>IFERROR(AH3*100/N3,0)</f>
        <v>0</v>
      </c>
      <c r="AJ3" s="14"/>
      <c r="AK3" s="13"/>
      <c r="AL3" s="13"/>
      <c r="AM3" s="21" t="e">
        <f>N3/$K$3*100</f>
        <v>#VALUE!</v>
      </c>
      <c r="AN3" s="13"/>
      <c r="AO3" s="21">
        <f>IFERROR(AN3*100/O3,0)</f>
        <v>0</v>
      </c>
      <c r="AP3" s="14">
        <v>0</v>
      </c>
      <c r="AQ3" s="13"/>
      <c r="AR3" s="13"/>
      <c r="AS3" s="21" t="e">
        <f>O3/$K$3*100</f>
        <v>#VALUE!</v>
      </c>
    </row>
    <row r="4" spans="1:45" s="18" customFormat="1" ht="12">
      <c r="A4" s="13"/>
      <c r="B4" s="13"/>
      <c r="C4" s="13"/>
      <c r="D4" s="13"/>
      <c r="E4" s="13"/>
      <c r="F4" s="13"/>
      <c r="G4" s="13"/>
      <c r="H4" s="13"/>
      <c r="I4" s="13"/>
      <c r="J4" s="14" t="s">
        <v>37</v>
      </c>
      <c r="K4" s="15" t="s">
        <v>37</v>
      </c>
      <c r="L4" s="15" t="s">
        <v>37</v>
      </c>
      <c r="M4" s="15" t="s">
        <v>37</v>
      </c>
      <c r="N4" s="15" t="s">
        <v>37</v>
      </c>
      <c r="O4" s="15" t="s">
        <v>37</v>
      </c>
      <c r="P4" s="21">
        <f t="shared" ref="P4:P10" si="0">W4+AC4+AI4+AO4</f>
        <v>0</v>
      </c>
      <c r="Q4" s="21">
        <f t="shared" ref="Q4:Q10" si="1">100-P4</f>
        <v>100</v>
      </c>
      <c r="R4" s="19">
        <f t="shared" ref="R4:R10" si="2">X4+AD4+AJ4+AP4</f>
        <v>0</v>
      </c>
      <c r="S4" s="20" t="e">
        <f t="shared" ref="S4:S10" si="3">IF(J4=0,0,R4/J4*100)</f>
        <v>#VALUE!</v>
      </c>
      <c r="T4" s="19" t="e">
        <f t="shared" ref="T4:T10" si="4">S4-J4</f>
        <v>#VALUE!</v>
      </c>
      <c r="U4" s="20">
        <f t="shared" ref="U4:U10" si="5">IFERROR(T4*100/J4,0)</f>
        <v>0</v>
      </c>
      <c r="V4" s="17"/>
      <c r="W4" s="21">
        <f t="shared" ref="W4:W10" si="6">IFERROR(V4*100/L4,0)</f>
        <v>0</v>
      </c>
      <c r="X4" s="14"/>
      <c r="Y4" s="13"/>
      <c r="Z4" s="13"/>
      <c r="AA4" s="21" t="e">
        <f>L4/$K$4*100</f>
        <v>#VALUE!</v>
      </c>
      <c r="AB4" s="17"/>
      <c r="AC4" s="21">
        <f t="shared" ref="AC4:AC10" si="7">IFERROR(AB4*100/M4,0)</f>
        <v>0</v>
      </c>
      <c r="AD4" s="14"/>
      <c r="AE4" s="13"/>
      <c r="AF4" s="13"/>
      <c r="AG4" s="21" t="e">
        <f>M4/$K$4*100</f>
        <v>#VALUE!</v>
      </c>
      <c r="AH4" s="17"/>
      <c r="AI4" s="21">
        <f t="shared" ref="AI4:AI10" si="8">IFERROR(AH4*100/N4,0)</f>
        <v>0</v>
      </c>
      <c r="AJ4" s="14"/>
      <c r="AK4" s="13"/>
      <c r="AL4" s="13"/>
      <c r="AM4" s="21" t="e">
        <f>N4/$K$4*100</f>
        <v>#VALUE!</v>
      </c>
      <c r="AN4" s="13"/>
      <c r="AO4" s="21">
        <f t="shared" ref="AO4:AO10" si="9">IFERROR(AN4*100/O4,0)</f>
        <v>0</v>
      </c>
      <c r="AP4" s="14">
        <v>0</v>
      </c>
      <c r="AQ4" s="13"/>
      <c r="AR4" s="13"/>
      <c r="AS4" s="21" t="e">
        <f>O4/$K$4*100</f>
        <v>#VALUE!</v>
      </c>
    </row>
    <row r="5" spans="1:45" s="18" customFormat="1" ht="12">
      <c r="A5" s="13"/>
      <c r="B5" s="13"/>
      <c r="C5" s="13"/>
      <c r="D5" s="13"/>
      <c r="E5" s="13"/>
      <c r="F5" s="13"/>
      <c r="G5" s="13"/>
      <c r="H5" s="13"/>
      <c r="I5" s="13"/>
      <c r="J5" s="14" t="s">
        <v>37</v>
      </c>
      <c r="K5" s="15" t="s">
        <v>37</v>
      </c>
      <c r="L5" s="15" t="s">
        <v>37</v>
      </c>
      <c r="M5" s="15" t="s">
        <v>37</v>
      </c>
      <c r="N5" s="15" t="s">
        <v>37</v>
      </c>
      <c r="O5" s="15" t="s">
        <v>37</v>
      </c>
      <c r="P5" s="21">
        <f t="shared" si="0"/>
        <v>0</v>
      </c>
      <c r="Q5" s="21">
        <f t="shared" si="1"/>
        <v>100</v>
      </c>
      <c r="R5" s="19">
        <f t="shared" si="2"/>
        <v>0</v>
      </c>
      <c r="S5" s="20" t="e">
        <f t="shared" si="3"/>
        <v>#VALUE!</v>
      </c>
      <c r="T5" s="19" t="e">
        <f t="shared" si="4"/>
        <v>#VALUE!</v>
      </c>
      <c r="U5" s="20">
        <f t="shared" si="5"/>
        <v>0</v>
      </c>
      <c r="V5" s="17"/>
      <c r="W5" s="21">
        <f t="shared" si="6"/>
        <v>0</v>
      </c>
      <c r="X5" s="14"/>
      <c r="Y5" s="13"/>
      <c r="Z5" s="13"/>
      <c r="AA5" s="21" t="e">
        <f>L5/$K$5*100</f>
        <v>#VALUE!</v>
      </c>
      <c r="AB5" s="17"/>
      <c r="AC5" s="21">
        <f t="shared" si="7"/>
        <v>0</v>
      </c>
      <c r="AD5" s="14"/>
      <c r="AE5" s="13"/>
      <c r="AF5" s="13"/>
      <c r="AG5" s="21" t="e">
        <f>M5/$K$5*100</f>
        <v>#VALUE!</v>
      </c>
      <c r="AH5" s="17"/>
      <c r="AI5" s="21">
        <f t="shared" si="8"/>
        <v>0</v>
      </c>
      <c r="AJ5" s="14"/>
      <c r="AK5" s="13"/>
      <c r="AL5" s="13"/>
      <c r="AM5" s="21" t="e">
        <f>N5/$K$5*100</f>
        <v>#VALUE!</v>
      </c>
      <c r="AN5" s="13"/>
      <c r="AO5" s="21">
        <f t="shared" si="9"/>
        <v>0</v>
      </c>
      <c r="AP5" s="14">
        <v>0</v>
      </c>
      <c r="AQ5" s="13"/>
      <c r="AR5" s="13"/>
      <c r="AS5" s="21" t="e">
        <f>O5/$K$5*100</f>
        <v>#VALUE!</v>
      </c>
    </row>
    <row r="6" spans="1:45" s="18" customFormat="1" ht="12">
      <c r="A6" s="13"/>
      <c r="B6" s="13"/>
      <c r="C6" s="13"/>
      <c r="D6" s="13"/>
      <c r="E6" s="13"/>
      <c r="F6" s="13"/>
      <c r="G6" s="13"/>
      <c r="H6" s="13"/>
      <c r="I6" s="13"/>
      <c r="J6" s="14" t="s">
        <v>37</v>
      </c>
      <c r="K6" s="15" t="s">
        <v>37</v>
      </c>
      <c r="L6" s="15" t="s">
        <v>37</v>
      </c>
      <c r="M6" s="15" t="s">
        <v>37</v>
      </c>
      <c r="N6" s="15" t="s">
        <v>37</v>
      </c>
      <c r="O6" s="15" t="s">
        <v>37</v>
      </c>
      <c r="P6" s="21">
        <f t="shared" si="0"/>
        <v>0</v>
      </c>
      <c r="Q6" s="21">
        <f t="shared" si="1"/>
        <v>100</v>
      </c>
      <c r="R6" s="19">
        <f t="shared" si="2"/>
        <v>0</v>
      </c>
      <c r="S6" s="20" t="e">
        <f t="shared" si="3"/>
        <v>#VALUE!</v>
      </c>
      <c r="T6" s="19" t="e">
        <f t="shared" si="4"/>
        <v>#VALUE!</v>
      </c>
      <c r="U6" s="20">
        <f t="shared" si="5"/>
        <v>0</v>
      </c>
      <c r="V6" s="17"/>
      <c r="W6" s="21">
        <f t="shared" si="6"/>
        <v>0</v>
      </c>
      <c r="X6" s="14"/>
      <c r="Y6" s="13"/>
      <c r="Z6" s="13"/>
      <c r="AA6" s="21" t="e">
        <f>L6/$K$6*100</f>
        <v>#VALUE!</v>
      </c>
      <c r="AB6" s="17"/>
      <c r="AC6" s="21">
        <f t="shared" si="7"/>
        <v>0</v>
      </c>
      <c r="AD6" s="14"/>
      <c r="AE6" s="13"/>
      <c r="AF6" s="13"/>
      <c r="AG6" s="21" t="e">
        <f>M6/$K$6*100</f>
        <v>#VALUE!</v>
      </c>
      <c r="AH6" s="17"/>
      <c r="AI6" s="21">
        <f t="shared" si="8"/>
        <v>0</v>
      </c>
      <c r="AJ6" s="14"/>
      <c r="AK6" s="13"/>
      <c r="AL6" s="13"/>
      <c r="AM6" s="21" t="e">
        <f>N6/$K$6*100</f>
        <v>#VALUE!</v>
      </c>
      <c r="AN6" s="13"/>
      <c r="AO6" s="21">
        <f t="shared" si="9"/>
        <v>0</v>
      </c>
      <c r="AP6" s="14">
        <v>0</v>
      </c>
      <c r="AQ6" s="13"/>
      <c r="AR6" s="13"/>
      <c r="AS6" s="21" t="e">
        <f>O6/$K$6*100</f>
        <v>#VALUE!</v>
      </c>
    </row>
    <row r="7" spans="1:45" s="18" customFormat="1" ht="12">
      <c r="A7" s="13"/>
      <c r="B7" s="13"/>
      <c r="C7" s="13"/>
      <c r="D7" s="13"/>
      <c r="E7" s="13"/>
      <c r="F7" s="13"/>
      <c r="G7" s="13"/>
      <c r="H7" s="13"/>
      <c r="I7" s="13"/>
      <c r="J7" s="14" t="s">
        <v>37</v>
      </c>
      <c r="K7" s="15" t="s">
        <v>37</v>
      </c>
      <c r="L7" s="15" t="s">
        <v>37</v>
      </c>
      <c r="M7" s="15" t="s">
        <v>37</v>
      </c>
      <c r="N7" s="15" t="s">
        <v>37</v>
      </c>
      <c r="O7" s="15" t="s">
        <v>37</v>
      </c>
      <c r="P7" s="21">
        <f t="shared" si="0"/>
        <v>0</v>
      </c>
      <c r="Q7" s="21">
        <f t="shared" si="1"/>
        <v>100</v>
      </c>
      <c r="R7" s="19">
        <f t="shared" si="2"/>
        <v>0</v>
      </c>
      <c r="S7" s="20" t="e">
        <f t="shared" si="3"/>
        <v>#VALUE!</v>
      </c>
      <c r="T7" s="19" t="e">
        <f t="shared" si="4"/>
        <v>#VALUE!</v>
      </c>
      <c r="U7" s="20">
        <f t="shared" si="5"/>
        <v>0</v>
      </c>
      <c r="V7" s="17"/>
      <c r="W7" s="21">
        <f t="shared" si="6"/>
        <v>0</v>
      </c>
      <c r="X7" s="14"/>
      <c r="Y7" s="13"/>
      <c r="Z7" s="13"/>
      <c r="AA7" s="21" t="e">
        <f>L7/$K$7*100</f>
        <v>#VALUE!</v>
      </c>
      <c r="AB7" s="17"/>
      <c r="AC7" s="21">
        <f t="shared" si="7"/>
        <v>0</v>
      </c>
      <c r="AD7" s="14"/>
      <c r="AE7" s="13"/>
      <c r="AF7" s="13"/>
      <c r="AG7" s="21" t="e">
        <f>M7/$K$7*100</f>
        <v>#VALUE!</v>
      </c>
      <c r="AH7" s="17"/>
      <c r="AI7" s="21">
        <f t="shared" si="8"/>
        <v>0</v>
      </c>
      <c r="AJ7" s="14"/>
      <c r="AK7" s="13"/>
      <c r="AL7" s="13"/>
      <c r="AM7" s="21" t="e">
        <f>N7/$K$7*100</f>
        <v>#VALUE!</v>
      </c>
      <c r="AN7" s="13"/>
      <c r="AO7" s="21">
        <f t="shared" si="9"/>
        <v>0</v>
      </c>
      <c r="AP7" s="14">
        <v>0</v>
      </c>
      <c r="AQ7" s="13"/>
      <c r="AR7" s="13"/>
      <c r="AS7" s="21" t="e">
        <f>O7/$K$7*100</f>
        <v>#VALUE!</v>
      </c>
    </row>
    <row r="8" spans="1:45" s="18" customFormat="1" ht="12">
      <c r="A8" s="13"/>
      <c r="B8" s="13"/>
      <c r="C8" s="13"/>
      <c r="D8" s="13"/>
      <c r="E8" s="13"/>
      <c r="F8" s="13"/>
      <c r="G8" s="13"/>
      <c r="H8" s="13"/>
      <c r="I8" s="13"/>
      <c r="J8" s="14" t="s">
        <v>37</v>
      </c>
      <c r="K8" s="15" t="s">
        <v>37</v>
      </c>
      <c r="L8" s="15" t="s">
        <v>37</v>
      </c>
      <c r="M8" s="15" t="s">
        <v>37</v>
      </c>
      <c r="N8" s="15" t="s">
        <v>37</v>
      </c>
      <c r="O8" s="15" t="s">
        <v>37</v>
      </c>
      <c r="P8" s="21">
        <f t="shared" si="0"/>
        <v>0</v>
      </c>
      <c r="Q8" s="21">
        <f t="shared" si="1"/>
        <v>100</v>
      </c>
      <c r="R8" s="19">
        <f t="shared" si="2"/>
        <v>0</v>
      </c>
      <c r="S8" s="20" t="e">
        <f t="shared" si="3"/>
        <v>#VALUE!</v>
      </c>
      <c r="T8" s="19" t="e">
        <f t="shared" si="4"/>
        <v>#VALUE!</v>
      </c>
      <c r="U8" s="20">
        <f t="shared" si="5"/>
        <v>0</v>
      </c>
      <c r="V8" s="17"/>
      <c r="W8" s="21">
        <f t="shared" si="6"/>
        <v>0</v>
      </c>
      <c r="X8" s="14"/>
      <c r="Y8" s="13"/>
      <c r="Z8" s="13"/>
      <c r="AA8" s="21" t="e">
        <f>L8/$K$8*100</f>
        <v>#VALUE!</v>
      </c>
      <c r="AB8" s="17"/>
      <c r="AC8" s="21">
        <f t="shared" si="7"/>
        <v>0</v>
      </c>
      <c r="AD8" s="14"/>
      <c r="AE8" s="13"/>
      <c r="AF8" s="13"/>
      <c r="AG8" s="21" t="e">
        <f>M8/$K$8*100</f>
        <v>#VALUE!</v>
      </c>
      <c r="AH8" s="17"/>
      <c r="AI8" s="21">
        <f t="shared" si="8"/>
        <v>0</v>
      </c>
      <c r="AJ8" s="14"/>
      <c r="AK8" s="13"/>
      <c r="AL8" s="13"/>
      <c r="AM8" s="21" t="e">
        <f>N8/$K$8*100</f>
        <v>#VALUE!</v>
      </c>
      <c r="AN8" s="13"/>
      <c r="AO8" s="21">
        <f t="shared" si="9"/>
        <v>0</v>
      </c>
      <c r="AP8" s="14">
        <v>0</v>
      </c>
      <c r="AQ8" s="13"/>
      <c r="AR8" s="13"/>
      <c r="AS8" s="21" t="e">
        <f>O8/$K$8*100</f>
        <v>#VALUE!</v>
      </c>
    </row>
    <row r="9" spans="1:45" s="18" customFormat="1" ht="12">
      <c r="A9" s="13"/>
      <c r="B9" s="13"/>
      <c r="C9" s="13"/>
      <c r="D9" s="13"/>
      <c r="E9" s="13"/>
      <c r="F9" s="13"/>
      <c r="G9" s="13"/>
      <c r="H9" s="13"/>
      <c r="I9" s="13"/>
      <c r="J9" s="14" t="s">
        <v>37</v>
      </c>
      <c r="K9" s="15" t="s">
        <v>37</v>
      </c>
      <c r="L9" s="15" t="s">
        <v>37</v>
      </c>
      <c r="M9" s="15" t="s">
        <v>37</v>
      </c>
      <c r="N9" s="15" t="s">
        <v>37</v>
      </c>
      <c r="O9" s="15" t="s">
        <v>37</v>
      </c>
      <c r="P9" s="21">
        <f t="shared" si="0"/>
        <v>0</v>
      </c>
      <c r="Q9" s="21">
        <f t="shared" si="1"/>
        <v>100</v>
      </c>
      <c r="R9" s="19">
        <f t="shared" si="2"/>
        <v>0</v>
      </c>
      <c r="S9" s="20" t="e">
        <f t="shared" si="3"/>
        <v>#VALUE!</v>
      </c>
      <c r="T9" s="19" t="e">
        <f t="shared" si="4"/>
        <v>#VALUE!</v>
      </c>
      <c r="U9" s="20">
        <f t="shared" si="5"/>
        <v>0</v>
      </c>
      <c r="V9" s="17"/>
      <c r="W9" s="21">
        <f t="shared" si="6"/>
        <v>0</v>
      </c>
      <c r="X9" s="14"/>
      <c r="Y9" s="13"/>
      <c r="Z9" s="13"/>
      <c r="AA9" s="21" t="e">
        <f>L9/$K$9*100</f>
        <v>#VALUE!</v>
      </c>
      <c r="AB9" s="17"/>
      <c r="AC9" s="21">
        <f t="shared" si="7"/>
        <v>0</v>
      </c>
      <c r="AD9" s="14"/>
      <c r="AE9" s="13"/>
      <c r="AF9" s="13"/>
      <c r="AG9" s="21" t="e">
        <f>M9/$K$9*100</f>
        <v>#VALUE!</v>
      </c>
      <c r="AH9" s="17"/>
      <c r="AI9" s="21">
        <f t="shared" si="8"/>
        <v>0</v>
      </c>
      <c r="AJ9" s="14"/>
      <c r="AK9" s="13"/>
      <c r="AL9" s="13"/>
      <c r="AM9" s="21" t="e">
        <f>N9/$K$9*100</f>
        <v>#VALUE!</v>
      </c>
      <c r="AN9" s="13"/>
      <c r="AO9" s="21">
        <f t="shared" si="9"/>
        <v>0</v>
      </c>
      <c r="AP9" s="14">
        <v>0</v>
      </c>
      <c r="AQ9" s="13"/>
      <c r="AR9" s="13"/>
      <c r="AS9" s="21" t="e">
        <f>O9/$K$9*100</f>
        <v>#VALUE!</v>
      </c>
    </row>
    <row r="10" spans="1:45" s="18" customFormat="1" ht="12">
      <c r="A10" s="13"/>
      <c r="B10" s="13"/>
      <c r="C10" s="13"/>
      <c r="D10" s="13"/>
      <c r="E10" s="13"/>
      <c r="F10" s="13"/>
      <c r="G10" s="13"/>
      <c r="H10" s="13"/>
      <c r="I10" s="13"/>
      <c r="J10" s="14" t="s">
        <v>37</v>
      </c>
      <c r="K10" s="15" t="s">
        <v>37</v>
      </c>
      <c r="L10" s="15" t="s">
        <v>37</v>
      </c>
      <c r="M10" s="15" t="s">
        <v>37</v>
      </c>
      <c r="N10" s="15" t="s">
        <v>37</v>
      </c>
      <c r="O10" s="15" t="s">
        <v>37</v>
      </c>
      <c r="P10" s="21">
        <f t="shared" si="0"/>
        <v>0</v>
      </c>
      <c r="Q10" s="21">
        <f t="shared" si="1"/>
        <v>100</v>
      </c>
      <c r="R10" s="19">
        <f t="shared" si="2"/>
        <v>0</v>
      </c>
      <c r="S10" s="20" t="e">
        <f t="shared" si="3"/>
        <v>#VALUE!</v>
      </c>
      <c r="T10" s="19" t="e">
        <f t="shared" si="4"/>
        <v>#VALUE!</v>
      </c>
      <c r="U10" s="20">
        <f t="shared" si="5"/>
        <v>0</v>
      </c>
      <c r="V10" s="17"/>
      <c r="W10" s="21">
        <f t="shared" si="6"/>
        <v>0</v>
      </c>
      <c r="X10" s="14"/>
      <c r="Y10" s="13"/>
      <c r="Z10" s="13"/>
      <c r="AA10" s="21" t="e">
        <f>L10/$K$10*100</f>
        <v>#VALUE!</v>
      </c>
      <c r="AB10" s="17"/>
      <c r="AC10" s="21">
        <f t="shared" si="7"/>
        <v>0</v>
      </c>
      <c r="AD10" s="14"/>
      <c r="AE10" s="13"/>
      <c r="AF10" s="13"/>
      <c r="AG10" s="21" t="e">
        <f>M10/$K$10*100</f>
        <v>#VALUE!</v>
      </c>
      <c r="AH10" s="17"/>
      <c r="AI10" s="21">
        <f t="shared" si="8"/>
        <v>0</v>
      </c>
      <c r="AJ10" s="14"/>
      <c r="AK10" s="13"/>
      <c r="AL10" s="13"/>
      <c r="AM10" s="21" t="e">
        <f>N10/$K$10*100</f>
        <v>#VALUE!</v>
      </c>
      <c r="AN10" s="13"/>
      <c r="AO10" s="21">
        <f t="shared" si="9"/>
        <v>0</v>
      </c>
      <c r="AP10" s="14">
        <v>0</v>
      </c>
      <c r="AQ10" s="13"/>
      <c r="AR10" s="13"/>
      <c r="AS10" s="21" t="e">
        <f>O10/$K$10*100</f>
        <v>#VALUE!</v>
      </c>
    </row>
    <row r="12" spans="1:45">
      <c r="W12" s="16">
        <f t="shared" ref="W12" si="10">IF(V12&gt;=L12,AA12,0)</f>
        <v>0</v>
      </c>
    </row>
  </sheetData>
  <sheetProtection algorithmName="SHA-512" hashValue="m90nyIORrdRzlXWc6+ifNBTactgjuNqp8izmZgt5t6J6G98CVha1ju+hGTGPrfOTQsUfePvxj73qQphQYeg1iA==" saltValue="QAHic4laXMOUF/4OuLEBtg==" spinCount="100000" sheet="1" objects="1" scenarios="1"/>
  <mergeCells count="6">
    <mergeCell ref="AN1:AS1"/>
    <mergeCell ref="A1:H1"/>
    <mergeCell ref="I1:O1"/>
    <mergeCell ref="V1:AA1"/>
    <mergeCell ref="AB1:AG1"/>
    <mergeCell ref="AH1:AM1"/>
  </mergeCells>
  <conditionalFormatting sqref="Z3:Z10">
    <cfRule type="containsText" dxfId="51" priority="8" operator="containsText" text="Pendiente">
      <formula>NOT(ISERROR(SEARCH("Pendiente",Z3)))</formula>
    </cfRule>
  </conditionalFormatting>
  <conditionalFormatting sqref="AF3:AF6 AF8:AF10">
    <cfRule type="containsText" dxfId="50" priority="7" operator="containsText" text="Pendiente">
      <formula>NOT(ISERROR(SEARCH("Pendiente",AF3)))</formula>
    </cfRule>
  </conditionalFormatting>
  <conditionalFormatting sqref="AF7">
    <cfRule type="containsText" dxfId="49" priority="1" operator="containsText" text="Pendiente">
      <formula>NOT(ISERROR(SEARCH("Pendiente",AF7)))</formula>
    </cfRule>
  </conditionalFormatting>
  <conditionalFormatting sqref="AL3:AL10">
    <cfRule type="containsText" dxfId="48" priority="2" operator="containsText" text="Pendiente">
      <formula>NOT(ISERROR(SEARCH("Pendiente",AL3)))</formula>
    </cfRule>
  </conditionalFormatting>
  <conditionalFormatting sqref="AR3:AR10">
    <cfRule type="containsText" dxfId="47" priority="5" operator="containsText" text="Pendiente">
      <formula>NOT(ISERROR(SEARCH("Pendiente",AR3)))</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881D8-902D-4E34-BBC7-DD60AD933EFE}">
  <dimension ref="A1:L17"/>
  <sheetViews>
    <sheetView tabSelected="1" zoomScale="122" workbookViewId="0">
      <selection activeCell="A3" sqref="A3:G3"/>
    </sheetView>
  </sheetViews>
  <sheetFormatPr defaultColWidth="11.42578125" defaultRowHeight="14.45"/>
  <cols>
    <col min="2" max="2" width="55.140625" customWidth="1"/>
    <col min="3" max="4" width="19.7109375" customWidth="1"/>
    <col min="5" max="7" width="10.140625" hidden="1" customWidth="1"/>
    <col min="8" max="8" width="11.5703125" customWidth="1"/>
    <col min="9" max="11" width="3.28515625" style="196" hidden="1" customWidth="1"/>
    <col min="12" max="12" width="3.28515625" hidden="1" customWidth="1"/>
    <col min="13" max="13" width="0" hidden="1" customWidth="1"/>
  </cols>
  <sheetData>
    <row r="1" spans="1:11" ht="45.6" customHeight="1">
      <c r="B1" s="215" t="s">
        <v>38</v>
      </c>
      <c r="C1" s="215"/>
      <c r="D1" s="215"/>
      <c r="E1" s="215"/>
      <c r="F1" s="215"/>
      <c r="G1" s="215"/>
    </row>
    <row r="2" spans="1:11" ht="27" customHeight="1"/>
    <row r="3" spans="1:11" ht="31.9" customHeight="1">
      <c r="A3" s="212" t="s">
        <v>39</v>
      </c>
      <c r="B3" s="212"/>
      <c r="C3" s="212"/>
      <c r="D3" s="212"/>
      <c r="E3" s="212"/>
      <c r="F3" s="212"/>
      <c r="G3" s="212"/>
      <c r="I3" s="196" t="s">
        <v>37</v>
      </c>
    </row>
    <row r="4" spans="1:11" ht="14.45" customHeight="1">
      <c r="A4" s="213" t="s">
        <v>40</v>
      </c>
      <c r="B4" s="213" t="s">
        <v>41</v>
      </c>
      <c r="C4" s="218" t="s">
        <v>29</v>
      </c>
      <c r="D4" s="218"/>
      <c r="E4" s="218"/>
      <c r="F4" s="218"/>
      <c r="G4" s="218"/>
      <c r="I4" s="216" t="s">
        <v>42</v>
      </c>
      <c r="J4" s="216"/>
      <c r="K4" s="216" t="s">
        <v>43</v>
      </c>
    </row>
    <row r="5" spans="1:11">
      <c r="A5" s="214"/>
      <c r="B5" s="214"/>
      <c r="C5" s="197" t="s">
        <v>44</v>
      </c>
      <c r="D5" s="197" t="s">
        <v>45</v>
      </c>
      <c r="E5" s="197" t="s">
        <v>46</v>
      </c>
      <c r="F5" s="197" t="s">
        <v>47</v>
      </c>
      <c r="G5" s="197" t="s">
        <v>48</v>
      </c>
      <c r="H5" s="196"/>
      <c r="I5" s="210"/>
      <c r="J5" s="210"/>
      <c r="K5" s="217"/>
    </row>
    <row r="6" spans="1:11" ht="21" customHeight="1">
      <c r="A6" s="211">
        <v>1</v>
      </c>
      <c r="B6" s="198" t="s">
        <v>49</v>
      </c>
      <c r="C6" s="199">
        <f>[1]Comunicaciones!P1</f>
        <v>37.545373880777611</v>
      </c>
      <c r="D6" s="200">
        <f>AVERAGE([1]Comunicaciones!AA3:AA16)</f>
        <v>33.503401360544224</v>
      </c>
      <c r="E6" s="201">
        <v>0</v>
      </c>
      <c r="F6" s="201">
        <v>0</v>
      </c>
      <c r="G6" s="201">
        <v>0</v>
      </c>
      <c r="H6" s="196"/>
      <c r="I6" s="202" t="s">
        <v>50</v>
      </c>
      <c r="J6" s="202" t="s">
        <v>50</v>
      </c>
      <c r="K6" s="202" t="s">
        <v>50</v>
      </c>
    </row>
    <row r="7" spans="1:11" ht="21" customHeight="1">
      <c r="A7" s="211">
        <v>2</v>
      </c>
      <c r="B7" s="198" t="s">
        <v>51</v>
      </c>
      <c r="C7" s="199">
        <f>[1]Planeación!Q1</f>
        <v>42</v>
      </c>
      <c r="D7" s="200">
        <f>AVERAGE([1]Planeación!AB3:AB26)</f>
        <v>34.375</v>
      </c>
      <c r="E7" s="201">
        <v>0</v>
      </c>
      <c r="F7" s="201">
        <v>0</v>
      </c>
      <c r="G7" s="201">
        <v>0</v>
      </c>
      <c r="H7" s="196"/>
      <c r="I7" s="202" t="s">
        <v>50</v>
      </c>
      <c r="J7" s="202" t="s">
        <v>50</v>
      </c>
      <c r="K7" s="202" t="s">
        <v>50</v>
      </c>
    </row>
    <row r="8" spans="1:11" ht="21" customHeight="1">
      <c r="A8" s="211">
        <v>3</v>
      </c>
      <c r="B8" s="198" t="s">
        <v>52</v>
      </c>
      <c r="C8" s="199">
        <f>[1]TSI!Q1</f>
        <v>17.5</v>
      </c>
      <c r="D8" s="200">
        <f>AVERAGE([1]TSI!AB3:AB12)</f>
        <v>17.5</v>
      </c>
      <c r="E8" s="201">
        <v>0</v>
      </c>
      <c r="F8" s="201">
        <v>0</v>
      </c>
      <c r="G8" s="201">
        <v>0</v>
      </c>
      <c r="H8" s="196"/>
      <c r="I8" s="202" t="s">
        <v>53</v>
      </c>
      <c r="J8" s="202" t="s">
        <v>50</v>
      </c>
      <c r="K8" s="202" t="s">
        <v>53</v>
      </c>
    </row>
    <row r="9" spans="1:11" ht="21" customHeight="1">
      <c r="A9" s="211">
        <v>4</v>
      </c>
      <c r="B9" s="198" t="s">
        <v>54</v>
      </c>
      <c r="C9" s="199">
        <f>'[1]OF. Jurídica'!Q1</f>
        <v>11.111111111111112</v>
      </c>
      <c r="D9" s="200">
        <f>AVERAGE('[1]OF. Jurídica'!AB3:AB5)</f>
        <v>11.111111111111109</v>
      </c>
      <c r="E9" s="201">
        <v>0</v>
      </c>
      <c r="F9" s="201">
        <v>0</v>
      </c>
      <c r="G9" s="201">
        <v>0</v>
      </c>
      <c r="H9" s="196"/>
      <c r="I9" s="202" t="s">
        <v>53</v>
      </c>
      <c r="J9" s="202" t="s">
        <v>53</v>
      </c>
      <c r="K9" s="202" t="s">
        <v>55</v>
      </c>
    </row>
    <row r="10" spans="1:11" ht="21" customHeight="1">
      <c r="A10" s="211">
        <v>5</v>
      </c>
      <c r="B10" s="198" t="s">
        <v>56</v>
      </c>
      <c r="C10" s="199">
        <f>[1]UCID!Q1</f>
        <v>16.666666666666668</v>
      </c>
      <c r="D10" s="200">
        <f>AVERAGE([1]UCID!AB3:AB4)</f>
        <v>16.666666666666664</v>
      </c>
      <c r="E10" s="201">
        <v>0</v>
      </c>
      <c r="F10" s="201">
        <v>0</v>
      </c>
      <c r="G10" s="201">
        <v>0</v>
      </c>
      <c r="H10" s="196"/>
      <c r="I10" s="202" t="s">
        <v>53</v>
      </c>
      <c r="J10" s="202" t="s">
        <v>53</v>
      </c>
      <c r="K10" s="202" t="s">
        <v>55</v>
      </c>
    </row>
    <row r="11" spans="1:11" ht="21" customHeight="1">
      <c r="A11" s="211">
        <v>6</v>
      </c>
      <c r="B11" s="198" t="s">
        <v>57</v>
      </c>
      <c r="C11" s="199">
        <f>'[1]Control Interno'!Q1</f>
        <v>62.5</v>
      </c>
      <c r="D11" s="200">
        <f>AVERAGE('[1]Control Interno'!AB3:AB4)</f>
        <v>62.5</v>
      </c>
      <c r="E11" s="203">
        <f>ROUNDUP((AVERAGE([1]SPE!AH2:AH8)),2)</f>
        <v>74.17</v>
      </c>
      <c r="F11" s="203">
        <f>ROUNDUP((AVERAGE([1]SPE!AN2:AN8)),2)</f>
        <v>73</v>
      </c>
      <c r="G11" s="203">
        <f>ROUNDUP((AVERAGE([1]SPE!AT2:AT8)),2)</f>
        <v>66.17</v>
      </c>
      <c r="H11" s="196"/>
      <c r="I11" s="202" t="s">
        <v>37</v>
      </c>
      <c r="J11" s="202" t="s">
        <v>58</v>
      </c>
      <c r="K11" s="202" t="s">
        <v>58</v>
      </c>
    </row>
    <row r="12" spans="1:11" ht="21" customHeight="1">
      <c r="A12" s="211">
        <v>7</v>
      </c>
      <c r="B12" s="198" t="s">
        <v>59</v>
      </c>
      <c r="C12" s="199">
        <f>[1]SPE!Q1</f>
        <v>21.666666666666668</v>
      </c>
      <c r="D12" s="204">
        <f>AVERAGE([1]SPE!AB3:AB7)</f>
        <v>21.666666666666668</v>
      </c>
      <c r="E12" s="203">
        <f>ROUNDUP((AVERAGE([1]SPE!AH3:AH8)),2)</f>
        <v>74.17</v>
      </c>
      <c r="F12" s="203">
        <f>ROUNDUP((AVERAGE([1]SPE!AN3:AN8)),2)</f>
        <v>73</v>
      </c>
      <c r="G12" s="203">
        <f>ROUNDUP((AVERAGE([1]SPE!AT3:AT8)),2)</f>
        <v>66.17</v>
      </c>
      <c r="H12" s="196"/>
      <c r="I12" s="202" t="s">
        <v>53</v>
      </c>
      <c r="J12" s="202" t="s">
        <v>53</v>
      </c>
      <c r="K12" s="202" t="s">
        <v>50</v>
      </c>
    </row>
    <row r="13" spans="1:11" ht="21" customHeight="1">
      <c r="A13" s="211">
        <v>8</v>
      </c>
      <c r="B13" s="198" t="s">
        <v>60</v>
      </c>
      <c r="C13" s="199">
        <f>[1]SCYS!Q1</f>
        <v>13.121666666666666</v>
      </c>
      <c r="D13" s="204">
        <f>AVERAGE([1]SCYS!AB3:AB10)</f>
        <v>14.791666666666666</v>
      </c>
      <c r="E13" s="203">
        <f>ROUNDUP((AVERAGE([1]SCYS!AH3:AH14)),2)</f>
        <v>16.880000000000003</v>
      </c>
      <c r="F13" s="203">
        <f>ROUNDUP((AVERAGE([1]SCYS!AN3:AN14)),2)</f>
        <v>29.8</v>
      </c>
      <c r="G13" s="203">
        <f>ROUNDUP((AVERAGE([1]SCYS!AT3:AT14)),2)</f>
        <v>38.549999999999997</v>
      </c>
      <c r="H13" s="196"/>
      <c r="I13" s="202" t="s">
        <v>50</v>
      </c>
      <c r="J13" s="202" t="s">
        <v>50</v>
      </c>
      <c r="K13" s="202" t="s">
        <v>50</v>
      </c>
    </row>
    <row r="14" spans="1:11" ht="21" customHeight="1">
      <c r="A14" s="211">
        <v>9</v>
      </c>
      <c r="B14" s="205" t="s">
        <v>61</v>
      </c>
      <c r="C14" s="199">
        <f>'[1]Com. Energéticas'!R1</f>
        <v>4.166666666666667</v>
      </c>
      <c r="D14" s="204">
        <f>ROUNDUP((AVERAGE('[1]Com. Energéticas'!L3:L8)),2)</f>
        <v>7.67</v>
      </c>
      <c r="E14" s="203">
        <f>ROUNDUP((AVERAGE([1]SCYS!AH4:AH14)),2)</f>
        <v>17.860000000000003</v>
      </c>
      <c r="F14" s="203">
        <f>ROUNDUP((AVERAGE([1]SCYS!AN4:AN14)),2)</f>
        <v>29.770000000000003</v>
      </c>
      <c r="G14" s="203">
        <f>ROUNDUP((AVERAGE([1]SCYS!AT4:AT14)),2)</f>
        <v>36.909999999999997</v>
      </c>
      <c r="H14" s="196"/>
      <c r="I14" s="202" t="s">
        <v>50</v>
      </c>
      <c r="J14" s="202" t="s">
        <v>50</v>
      </c>
      <c r="K14" s="202" t="s">
        <v>50</v>
      </c>
    </row>
    <row r="15" spans="1:11" ht="21" customHeight="1">
      <c r="A15" s="211">
        <v>10</v>
      </c>
      <c r="B15" s="198" t="s">
        <v>62</v>
      </c>
      <c r="C15" s="199">
        <f>[1]GABYS!Q1</f>
        <v>19.791666666666668</v>
      </c>
      <c r="D15" s="204">
        <f>AVERAGE([1]GABYS!AB3:AB10)</f>
        <v>6.25</v>
      </c>
      <c r="E15" s="203">
        <f>ROUNDUP((AVERAGE([1]GABYS!AH3:AH12)),2)</f>
        <v>22.92</v>
      </c>
      <c r="F15" s="203">
        <f>ROUNDUP((AVERAGE([1]GABYS!AN3:AN12)),2)</f>
        <v>22.92</v>
      </c>
      <c r="G15" s="203">
        <f>ROUNDUP((AVERAGE([1]GABYS!AT3:AT12)),2)</f>
        <v>60.419999999999995</v>
      </c>
      <c r="H15" s="196"/>
      <c r="I15" s="202" t="s">
        <v>37</v>
      </c>
      <c r="J15" s="202" t="s">
        <v>53</v>
      </c>
      <c r="K15" s="202" t="s">
        <v>53</v>
      </c>
    </row>
    <row r="16" spans="1:11" ht="21" customHeight="1">
      <c r="A16" s="211">
        <v>11</v>
      </c>
      <c r="B16" s="198" t="s">
        <v>63</v>
      </c>
      <c r="C16" s="199">
        <f>[1]Financiera!R1</f>
        <v>37.878787878787882</v>
      </c>
      <c r="D16" s="204">
        <f>ROUNDUP((AVERAGE([1]Financiera!AC3:AC9)),2)</f>
        <v>37.879999999999995</v>
      </c>
      <c r="E16" s="203">
        <f>ROUNDUP((AVERAGE([1]Financiera!AI3:AI9)),2)</f>
        <v>44.55</v>
      </c>
      <c r="F16" s="203">
        <f>ROUNDUP((AVERAGE([1]Financiera!AO3:AO9)),2)</f>
        <v>9.5499999999999989</v>
      </c>
      <c r="G16" s="203">
        <f>ROUNDUP((AVERAGE([1]Financiera!AU3:AU9)),2)</f>
        <v>8.0399999999999991</v>
      </c>
      <c r="H16" s="196"/>
      <c r="I16" s="202" t="s">
        <v>50</v>
      </c>
      <c r="J16" s="202" t="s">
        <v>53</v>
      </c>
      <c r="K16" s="202" t="s">
        <v>55</v>
      </c>
    </row>
    <row r="17" spans="1:11" ht="21" customHeight="1">
      <c r="A17" s="211">
        <v>12</v>
      </c>
      <c r="B17" s="198" t="s">
        <v>64</v>
      </c>
      <c r="C17" s="199">
        <f>'[1]Talento Humano'!Q1</f>
        <v>47.916666666666664</v>
      </c>
      <c r="D17" s="204">
        <f>AVERAGE('[1]Talento Humano'!AB3:AB14)</f>
        <v>47.916666666666664</v>
      </c>
      <c r="E17" s="203">
        <f>ROUNDUP((AVERAGE('[1]Talento Humano'!AH3:AH14)),2)</f>
        <v>14.59</v>
      </c>
      <c r="F17" s="203">
        <f>ROUNDUP((AVERAGE('[1]Talento Humano'!AN3:AN14)),2)</f>
        <v>22.92</v>
      </c>
      <c r="G17" s="203">
        <f>ROUNDUP((AVERAGE('[1]Talento Humano'!AT3:AT14)),2)</f>
        <v>14.59</v>
      </c>
      <c r="H17" s="196"/>
      <c r="I17" s="202" t="s">
        <v>50</v>
      </c>
      <c r="J17" s="202" t="s">
        <v>53</v>
      </c>
      <c r="K17" s="202" t="s">
        <v>53</v>
      </c>
    </row>
  </sheetData>
  <mergeCells count="7">
    <mergeCell ref="K4:K5"/>
    <mergeCell ref="C4:G4"/>
    <mergeCell ref="A3:G3"/>
    <mergeCell ref="B4:B5"/>
    <mergeCell ref="A4:A5"/>
    <mergeCell ref="B1:G1"/>
    <mergeCell ref="I4:J4"/>
  </mergeCells>
  <hyperlinks>
    <hyperlink ref="B17" location="'Talento Humano'!A1" display="Talento Humano" xr:uid="{8CCC2A4F-CEAA-4DFF-B64E-79671C54E836}"/>
    <hyperlink ref="B16" location="Financiera!A1" display="Financiera" xr:uid="{20089A0A-69A7-4954-9C4F-035200C7AE87}"/>
    <hyperlink ref="B15" location="GABYS!A1" display="GABYS" xr:uid="{29C5686C-1078-49B3-808D-485774882319}"/>
    <hyperlink ref="B13" location="SCYS!A1" display="SCYS" xr:uid="{8A272EA9-4ABA-495D-A671-558A77C0147B}"/>
    <hyperlink ref="B12" location="SPE!A1" display="SPE" xr:uid="{A3D64E26-882F-4DB3-8EFF-D7BA95AE8AB6}"/>
    <hyperlink ref="B11" location="'Control Interno'!A1" display="Control Interno" xr:uid="{3E672F2C-E0A9-474C-9DD7-252BF87EE9CE}"/>
    <hyperlink ref="B10" location="UCID!A1" display="Control Interno Disciplinario" xr:uid="{E8713194-9B29-4FC8-B3A0-F9C149B7B4B4}"/>
    <hyperlink ref="B9" location="'OF. Jurídica'!A1" display="Of. Jurídica" xr:uid="{1E3DE988-A189-4C05-AA4F-05A2E909311D}"/>
    <hyperlink ref="B8" location="TSI!A1" display="Tecnología y Sistemas de Información" xr:uid="{D03DCF59-179F-4B23-B9BC-FD9DE30942E3}"/>
    <hyperlink ref="B7" location="Planeación!A1" display="Planeación Institucional" xr:uid="{6582896A-B530-4836-A56B-6564BEB58376}"/>
    <hyperlink ref="B6" location="Comunicaciones!A1" display="Comunicaciones" xr:uid="{0233EE88-CF22-4B74-B4A2-5C03D21A7FF2}"/>
    <hyperlink ref="B14" location="'Com. Energéticas'!A1" display="Comunidades Energéticas" xr:uid="{0DE58BE5-8BC2-41BB-90CA-2282E6E1DFBC}"/>
  </hyperlinks>
  <pageMargins left="0.70866141732283472" right="0.70866141732283472" top="0.74803149606299213" bottom="0.74803149606299213" header="0.31496062992125984" footer="0.31496062992125984"/>
  <pageSetup paperSize="9" orientation="landscape" horizontalDpi="360" verticalDpi="360" r:id="rId1"/>
  <headerFooter>
    <oddFooter>&amp;R&amp;8Página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D22BE-A758-44F6-BEDA-EA01EDA2607F}">
  <sheetPr codeName="Hoja4">
    <tabColor theme="7" tint="0.79998168889431442"/>
  </sheetPr>
  <dimension ref="A1:AM7"/>
  <sheetViews>
    <sheetView zoomScale="105" workbookViewId="0">
      <selection sqref="A1:H1"/>
    </sheetView>
  </sheetViews>
  <sheetFormatPr defaultColWidth="11.5703125" defaultRowHeight="14.45"/>
  <cols>
    <col min="1" max="5" width="4.28515625" style="4" customWidth="1"/>
    <col min="6" max="6" width="9.42578125" style="4" customWidth="1"/>
    <col min="7" max="7" width="35" style="4" customWidth="1"/>
    <col min="8" max="8" width="9.42578125" style="4" customWidth="1"/>
    <col min="9" max="9" width="11.7109375" style="4" customWidth="1"/>
    <col min="10" max="10" width="12.85546875" style="4" customWidth="1"/>
    <col min="11" max="11" width="9.42578125" style="4" customWidth="1"/>
    <col min="12" max="15" width="8.7109375" style="4" customWidth="1"/>
    <col min="16" max="16" width="9.5703125" style="4" customWidth="1"/>
    <col min="17" max="20" width="11.5703125" style="4"/>
    <col min="21" max="39" width="0" style="4" hidden="1" customWidth="1"/>
    <col min="40" max="16384" width="11.5703125" style="4"/>
  </cols>
  <sheetData>
    <row r="1" spans="1:39" ht="34.9" customHeight="1">
      <c r="A1" s="230"/>
      <c r="B1" s="230"/>
      <c r="C1" s="230"/>
      <c r="D1" s="230"/>
      <c r="E1" s="230"/>
      <c r="F1" s="230"/>
      <c r="G1" s="230"/>
      <c r="H1" s="230"/>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c r="A3" s="13" t="s">
        <v>65</v>
      </c>
      <c r="B3" s="13" t="s">
        <v>66</v>
      </c>
      <c r="C3" s="13" t="s">
        <v>67</v>
      </c>
      <c r="D3" s="13" t="s">
        <v>68</v>
      </c>
      <c r="E3" s="13" t="s">
        <v>69</v>
      </c>
      <c r="F3" s="13" t="s">
        <v>70</v>
      </c>
      <c r="G3" s="13" t="s">
        <v>71</v>
      </c>
      <c r="H3" s="13" t="s">
        <v>72</v>
      </c>
      <c r="I3" s="13" t="s">
        <v>16</v>
      </c>
      <c r="J3" s="14">
        <v>848114983.4000001</v>
      </c>
      <c r="K3" s="15">
        <v>1500</v>
      </c>
      <c r="L3" s="15">
        <v>200</v>
      </c>
      <c r="M3" s="15">
        <v>500</v>
      </c>
      <c r="N3" s="15">
        <v>600</v>
      </c>
      <c r="O3" s="15">
        <v>200</v>
      </c>
      <c r="P3" s="206">
        <v>200</v>
      </c>
      <c r="Q3" s="21">
        <f>IFERROR(P3*100/L3,0)</f>
        <v>100</v>
      </c>
      <c r="R3" s="14">
        <v>0</v>
      </c>
      <c r="S3" s="13" t="s">
        <v>73</v>
      </c>
      <c r="T3" s="126" t="s">
        <v>74</v>
      </c>
      <c r="U3" s="21">
        <f>L3/$K$3*100</f>
        <v>13.333333333333334</v>
      </c>
      <c r="V3" s="100"/>
      <c r="W3" s="21">
        <f>IFERROR(V3*100/M3,0)</f>
        <v>0</v>
      </c>
      <c r="X3" s="14">
        <v>0</v>
      </c>
      <c r="Y3" s="13"/>
      <c r="Z3" s="13"/>
      <c r="AA3" s="21">
        <f>M3/$K$3*100</f>
        <v>33.333333333333329</v>
      </c>
      <c r="AB3" s="100"/>
      <c r="AC3" s="21">
        <f>IFERROR(AB3*100/N3,0)</f>
        <v>0</v>
      </c>
      <c r="AD3" s="14">
        <v>0</v>
      </c>
      <c r="AE3" s="13"/>
      <c r="AF3" s="13"/>
      <c r="AG3" s="21">
        <f>N3/$K$3*100</f>
        <v>40</v>
      </c>
      <c r="AH3" s="100"/>
      <c r="AI3" s="21">
        <f>IFERROR(AH3*100/O3,0)</f>
        <v>0</v>
      </c>
      <c r="AJ3" s="14">
        <v>0</v>
      </c>
      <c r="AK3" s="13"/>
      <c r="AL3" s="13"/>
      <c r="AM3" s="21">
        <f>O3/$K$3*100</f>
        <v>13.333333333333334</v>
      </c>
    </row>
    <row r="4" spans="1:39" s="18" customFormat="1">
      <c r="A4" s="13"/>
      <c r="B4" s="13"/>
      <c r="C4" s="13"/>
      <c r="D4" s="13"/>
      <c r="E4" s="13"/>
      <c r="F4" s="13" t="s">
        <v>70</v>
      </c>
      <c r="G4" s="13" t="s">
        <v>75</v>
      </c>
      <c r="H4" s="13" t="s">
        <v>76</v>
      </c>
      <c r="I4" s="13" t="s">
        <v>16</v>
      </c>
      <c r="J4" s="14">
        <v>2120287458.5</v>
      </c>
      <c r="K4" s="15">
        <v>40</v>
      </c>
      <c r="L4" s="15">
        <v>8</v>
      </c>
      <c r="M4" s="15">
        <v>15</v>
      </c>
      <c r="N4" s="15">
        <v>10</v>
      </c>
      <c r="O4" s="15">
        <v>7</v>
      </c>
      <c r="P4" s="17">
        <v>8</v>
      </c>
      <c r="Q4" s="21">
        <f>IFERROR(P4*100/L4,0)</f>
        <v>100</v>
      </c>
      <c r="R4" s="14">
        <v>0</v>
      </c>
      <c r="S4" s="13" t="s">
        <v>77</v>
      </c>
      <c r="T4" s="127" t="s">
        <v>78</v>
      </c>
      <c r="U4" s="21">
        <f>L4/$K$4*100</f>
        <v>20</v>
      </c>
      <c r="V4" s="17"/>
      <c r="W4" s="21">
        <f>IFERROR(V4*100/M4,0)</f>
        <v>0</v>
      </c>
      <c r="X4" s="14">
        <v>0</v>
      </c>
      <c r="Y4" s="13"/>
      <c r="Z4" s="13"/>
      <c r="AA4" s="21">
        <f>M4/$K$4*100</f>
        <v>37.5</v>
      </c>
      <c r="AB4" s="17"/>
      <c r="AC4" s="21">
        <f>IFERROR(AB4*100/N4,0)</f>
        <v>0</v>
      </c>
      <c r="AD4" s="14">
        <v>0</v>
      </c>
      <c r="AE4" s="13"/>
      <c r="AF4" s="13"/>
      <c r="AG4" s="21">
        <f>N4/$K$4*100</f>
        <v>25</v>
      </c>
      <c r="AH4" s="13"/>
      <c r="AI4" s="21">
        <f>IFERROR(AH4*100/O4,0)</f>
        <v>0</v>
      </c>
      <c r="AJ4" s="14">
        <v>0</v>
      </c>
      <c r="AK4" s="13"/>
      <c r="AL4" s="13"/>
      <c r="AM4" s="21">
        <f>O4/$K$4*100</f>
        <v>17.5</v>
      </c>
    </row>
    <row r="5" spans="1:39" s="18" customFormat="1">
      <c r="A5" s="13"/>
      <c r="B5" s="13"/>
      <c r="C5" s="13"/>
      <c r="D5" s="13"/>
      <c r="E5" s="13"/>
      <c r="F5" s="13" t="s">
        <v>79</v>
      </c>
      <c r="G5" s="13" t="s">
        <v>80</v>
      </c>
      <c r="H5" s="13" t="s">
        <v>81</v>
      </c>
      <c r="I5" s="13" t="s">
        <v>17</v>
      </c>
      <c r="J5" s="14">
        <v>424057491.70000005</v>
      </c>
      <c r="K5" s="23">
        <v>1</v>
      </c>
      <c r="L5" s="23">
        <v>1</v>
      </c>
      <c r="M5" s="23">
        <v>1</v>
      </c>
      <c r="N5" s="23">
        <v>1</v>
      </c>
      <c r="O5" s="23">
        <v>1</v>
      </c>
      <c r="P5" s="23">
        <v>1</v>
      </c>
      <c r="Q5" s="21">
        <f>IFERROR(P5*100/L5,0)</f>
        <v>100</v>
      </c>
      <c r="R5" s="14">
        <v>0</v>
      </c>
      <c r="S5" s="13" t="s">
        <v>82</v>
      </c>
      <c r="T5" s="126" t="s">
        <v>83</v>
      </c>
      <c r="U5" s="21">
        <f>(L5/$K$5*100)/4</f>
        <v>25</v>
      </c>
      <c r="V5" s="17"/>
      <c r="W5" s="21">
        <f>IFERROR(V5*100/M5,0)</f>
        <v>0</v>
      </c>
      <c r="X5" s="14">
        <v>0</v>
      </c>
      <c r="Y5" s="13"/>
      <c r="Z5" s="13"/>
      <c r="AA5" s="21">
        <f>M5/$K$5*100</f>
        <v>100</v>
      </c>
      <c r="AB5" s="17"/>
      <c r="AC5" s="21">
        <f>IFERROR(AB5*100/N5,0)</f>
        <v>0</v>
      </c>
      <c r="AD5" s="14">
        <v>0</v>
      </c>
      <c r="AE5" s="13"/>
      <c r="AF5" s="13"/>
      <c r="AG5" s="21">
        <f>N5/$K$5*100</f>
        <v>100</v>
      </c>
      <c r="AH5" s="13"/>
      <c r="AI5" s="21">
        <f>IFERROR(AH5*100/O5,0)</f>
        <v>0</v>
      </c>
      <c r="AJ5" s="14">
        <v>0</v>
      </c>
      <c r="AK5" s="13"/>
      <c r="AL5" s="13"/>
      <c r="AM5" s="21">
        <f>O5/$K$5*100</f>
        <v>100</v>
      </c>
    </row>
    <row r="6" spans="1:39" s="18" customFormat="1">
      <c r="A6" s="13"/>
      <c r="B6" s="13"/>
      <c r="C6" s="13"/>
      <c r="D6" s="13"/>
      <c r="E6" s="13"/>
      <c r="F6" s="13" t="s">
        <v>79</v>
      </c>
      <c r="G6" s="13" t="s">
        <v>84</v>
      </c>
      <c r="H6" s="13" t="s">
        <v>85</v>
      </c>
      <c r="I6" s="13" t="s">
        <v>17</v>
      </c>
      <c r="J6" s="14">
        <v>424057491.70000005</v>
      </c>
      <c r="K6" s="23">
        <v>1</v>
      </c>
      <c r="L6" s="23">
        <v>1</v>
      </c>
      <c r="M6" s="23">
        <v>1</v>
      </c>
      <c r="N6" s="23">
        <v>1</v>
      </c>
      <c r="O6" s="23">
        <v>1</v>
      </c>
      <c r="P6" s="23">
        <v>1</v>
      </c>
      <c r="Q6" s="21">
        <f>IFERROR(P6*100/L6,0)</f>
        <v>100</v>
      </c>
      <c r="R6" s="14">
        <v>0</v>
      </c>
      <c r="S6" s="13" t="s">
        <v>86</v>
      </c>
      <c r="T6" s="126" t="s">
        <v>87</v>
      </c>
      <c r="U6" s="21">
        <f t="shared" ref="U6:U7" si="0">(L6/$K$5*100)/4</f>
        <v>25</v>
      </c>
      <c r="V6" s="17"/>
      <c r="W6" s="21">
        <f>IFERROR(V6*100/M6,0)</f>
        <v>0</v>
      </c>
      <c r="X6" s="14">
        <v>0</v>
      </c>
      <c r="Y6" s="13"/>
      <c r="Z6" s="13"/>
      <c r="AA6" s="21">
        <f>M6/$K$6*100</f>
        <v>100</v>
      </c>
      <c r="AB6" s="17"/>
      <c r="AC6" s="21">
        <f>IFERROR(AB6*100/N6,0)</f>
        <v>0</v>
      </c>
      <c r="AD6" s="14">
        <v>0</v>
      </c>
      <c r="AE6" s="13"/>
      <c r="AF6" s="13"/>
      <c r="AG6" s="21">
        <f>N6/$K$6*100</f>
        <v>100</v>
      </c>
      <c r="AH6" s="13"/>
      <c r="AI6" s="21">
        <f>IFERROR(AH6*100/O6,0)</f>
        <v>0</v>
      </c>
      <c r="AJ6" s="14">
        <v>0</v>
      </c>
      <c r="AK6" s="13"/>
      <c r="AL6" s="13"/>
      <c r="AM6" s="21">
        <f>O6/$K$6*100</f>
        <v>100</v>
      </c>
    </row>
    <row r="7" spans="1:39" s="18" customFormat="1">
      <c r="A7" s="13"/>
      <c r="B7" s="13"/>
      <c r="C7" s="13" t="s">
        <v>88</v>
      </c>
      <c r="D7" s="13"/>
      <c r="E7" s="13" t="s">
        <v>89</v>
      </c>
      <c r="F7" s="13" t="s">
        <v>79</v>
      </c>
      <c r="G7" s="13" t="s">
        <v>90</v>
      </c>
      <c r="H7" s="13" t="s">
        <v>91</v>
      </c>
      <c r="I7" s="13" t="s">
        <v>17</v>
      </c>
      <c r="J7" s="14">
        <v>424057491.70000005</v>
      </c>
      <c r="K7" s="23">
        <v>1</v>
      </c>
      <c r="L7" s="23">
        <v>1</v>
      </c>
      <c r="M7" s="23">
        <v>1</v>
      </c>
      <c r="N7" s="23">
        <v>1</v>
      </c>
      <c r="O7" s="23">
        <v>1</v>
      </c>
      <c r="P7" s="23">
        <v>1</v>
      </c>
      <c r="Q7" s="21">
        <f>IFERROR(P7*100/L7,0)</f>
        <v>100</v>
      </c>
      <c r="R7" s="14">
        <v>0</v>
      </c>
      <c r="S7" s="13" t="s">
        <v>92</v>
      </c>
      <c r="T7" s="126" t="s">
        <v>87</v>
      </c>
      <c r="U7" s="21">
        <f t="shared" si="0"/>
        <v>25</v>
      </c>
      <c r="V7" s="17"/>
      <c r="W7" s="21">
        <f>IFERROR(V7*100/M7,0)</f>
        <v>0</v>
      </c>
      <c r="X7" s="14">
        <v>0</v>
      </c>
      <c r="Y7" s="13"/>
      <c r="Z7" s="13"/>
      <c r="AA7" s="21">
        <f>M7/$K$7*100</f>
        <v>100</v>
      </c>
      <c r="AB7" s="17"/>
      <c r="AC7" s="21">
        <f>IFERROR(AB7*100/N7,0)</f>
        <v>0</v>
      </c>
      <c r="AD7" s="14">
        <v>0</v>
      </c>
      <c r="AE7" s="13"/>
      <c r="AF7" s="13"/>
      <c r="AG7" s="21">
        <f>N7/$K$7*100</f>
        <v>100</v>
      </c>
      <c r="AH7" s="13"/>
      <c r="AI7" s="21">
        <f>IFERROR(AH7*100/O7,0)</f>
        <v>0</v>
      </c>
      <c r="AJ7" s="14">
        <v>0</v>
      </c>
      <c r="AK7" s="13"/>
      <c r="AL7" s="13"/>
      <c r="AM7" s="21">
        <f>O7/$K$7*100</f>
        <v>100</v>
      </c>
    </row>
  </sheetData>
  <mergeCells count="6">
    <mergeCell ref="A1:H1"/>
    <mergeCell ref="AH1:AM1"/>
    <mergeCell ref="AB1:AG1"/>
    <mergeCell ref="V1:AA1"/>
    <mergeCell ref="P1:U1"/>
    <mergeCell ref="I1:O1"/>
  </mergeCells>
  <conditionalFormatting sqref="T3 T5:T7">
    <cfRule type="containsText" dxfId="46" priority="4" operator="containsText" text="Pendiente">
      <formula>NOT(ISERROR(SEARCH("Pendiente",T3)))</formula>
    </cfRule>
  </conditionalFormatting>
  <conditionalFormatting sqref="Z3:Z7">
    <cfRule type="containsText" dxfId="45" priority="14" operator="containsText" text="Pendiente">
      <formula>NOT(ISERROR(SEARCH("Pendiente",Z3)))</formula>
    </cfRule>
  </conditionalFormatting>
  <conditionalFormatting sqref="AF3:AF4">
    <cfRule type="containsText" dxfId="44" priority="1" operator="containsText" text="Pendiente">
      <formula>NOT(ISERROR(SEARCH("Pendiente",AF3)))</formula>
    </cfRule>
  </conditionalFormatting>
  <conditionalFormatting sqref="AF5:AF6">
    <cfRule type="containsText" dxfId="43" priority="6" operator="containsText" text="Pendiente">
      <formula>NOT(ISERROR(SEARCH("Pendiente",AF5)))</formula>
    </cfRule>
  </conditionalFormatting>
  <conditionalFormatting sqref="AF7">
    <cfRule type="containsText" dxfId="42" priority="3" operator="containsText" text="Pendiente">
      <formula>NOT(ISERROR(SEARCH("Pendiente",AF7)))</formula>
    </cfRule>
  </conditionalFormatting>
  <conditionalFormatting sqref="AL3:AL7">
    <cfRule type="containsText" dxfId="41" priority="10" operator="containsText" text="Pendiente">
      <formula>NOT(ISERROR(SEARCH("Pendiente",AL3)))</formula>
    </cfRule>
  </conditionalFormatting>
  <hyperlinks>
    <hyperlink ref="T3" r:id="rId1" xr:uid="{BE58A9C9-DEBB-4670-8839-6AD85221794F}"/>
    <hyperlink ref="T4" r:id="rId2" xr:uid="{E6E546A7-90A6-4671-A435-7078D80F1443}"/>
    <hyperlink ref="T5" r:id="rId3" xr:uid="{4FDFF0D1-8964-4A9E-B8F7-2E65408918C7}"/>
    <hyperlink ref="T6" r:id="rId4" xr:uid="{BE3260E3-AC24-4A9C-B522-ABF925513EAC}"/>
    <hyperlink ref="T7" r:id="rId5" xr:uid="{7494B5B4-B672-4A80-AF92-22BEBAE8296D}"/>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B6E8-4314-4E03-8C54-8BC925B49F7A}">
  <sheetPr codeName="Hoja5">
    <tabColor theme="7" tint="0.79998168889431442"/>
  </sheetPr>
  <dimension ref="A1:AM10"/>
  <sheetViews>
    <sheetView zoomScale="106" workbookViewId="0">
      <selection sqref="A1:H1"/>
    </sheetView>
  </sheetViews>
  <sheetFormatPr defaultColWidth="11.5703125" defaultRowHeight="14.45"/>
  <cols>
    <col min="1" max="1" width="3.42578125" style="4" customWidth="1"/>
    <col min="2" max="6" width="9.28515625" style="4" customWidth="1"/>
    <col min="7" max="7" width="30" style="4" customWidth="1"/>
    <col min="8" max="8" width="10.28515625" style="4" customWidth="1"/>
    <col min="9" max="9" width="4.5703125" style="4" customWidth="1"/>
    <col min="10" max="10" width="14.5703125" style="4" customWidth="1"/>
    <col min="11" max="14" width="7.7109375" style="4" customWidth="1"/>
    <col min="15" max="15" width="11.5703125" style="4"/>
    <col min="16" max="16" width="9.5703125" style="4" customWidth="1"/>
    <col min="17" max="17" width="11.5703125" style="4"/>
    <col min="18" max="18" width="13.5703125" style="4" customWidth="1"/>
    <col min="19" max="20" width="11.5703125" style="4"/>
    <col min="21" max="29" width="0" style="4" hidden="1" customWidth="1"/>
    <col min="30" max="30" width="13" style="4" hidden="1" customWidth="1"/>
    <col min="31" max="39" width="0" style="4" hidden="1" customWidth="1"/>
    <col min="40" max="16384" width="11.5703125" style="4"/>
  </cols>
  <sheetData>
    <row r="1" spans="1:39" ht="34.9" customHeight="1">
      <c r="A1" s="230"/>
      <c r="B1" s="230"/>
      <c r="C1" s="230"/>
      <c r="D1" s="230"/>
      <c r="E1" s="230"/>
      <c r="F1" s="230"/>
      <c r="G1" s="230"/>
      <c r="H1" s="230"/>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c r="A3" s="13" t="s">
        <v>93</v>
      </c>
      <c r="B3" s="13" t="s">
        <v>66</v>
      </c>
      <c r="C3" s="13" t="s">
        <v>94</v>
      </c>
      <c r="D3" s="13" t="s">
        <v>95</v>
      </c>
      <c r="E3" s="13" t="s">
        <v>96</v>
      </c>
      <c r="F3" s="13" t="s">
        <v>79</v>
      </c>
      <c r="G3" s="13" t="s">
        <v>97</v>
      </c>
      <c r="H3" s="13" t="s">
        <v>98</v>
      </c>
      <c r="I3" s="13" t="s">
        <v>99</v>
      </c>
      <c r="J3" s="14" t="s">
        <v>100</v>
      </c>
      <c r="K3" s="23">
        <v>1</v>
      </c>
      <c r="L3" s="125">
        <v>0.1</v>
      </c>
      <c r="M3" s="125">
        <v>0.1</v>
      </c>
      <c r="N3" s="125">
        <v>0.3</v>
      </c>
      <c r="O3" s="125">
        <v>0.5</v>
      </c>
      <c r="P3" s="190">
        <v>0.1</v>
      </c>
      <c r="Q3" s="21">
        <v>100</v>
      </c>
      <c r="R3" s="122">
        <v>0</v>
      </c>
      <c r="S3" s="31" t="s">
        <v>101</v>
      </c>
      <c r="T3" s="105" t="s">
        <v>102</v>
      </c>
      <c r="U3" s="21">
        <f>L3/$K$3*100</f>
        <v>10</v>
      </c>
      <c r="V3" s="17">
        <v>0</v>
      </c>
      <c r="W3" s="21">
        <f t="shared" ref="W3:W10" si="0">IFERROR(V3*100/M3,0)</f>
        <v>0</v>
      </c>
      <c r="X3" s="14">
        <v>0</v>
      </c>
      <c r="Y3" s="13"/>
      <c r="Z3" s="13"/>
      <c r="AA3" s="21">
        <f>M3/$K$3*100</f>
        <v>10</v>
      </c>
      <c r="AB3" s="17">
        <v>0</v>
      </c>
      <c r="AC3" s="21">
        <f t="shared" ref="AC3:AC10" si="1">IFERROR(AB3*100/N3,0)</f>
        <v>0</v>
      </c>
      <c r="AD3" s="14">
        <v>0</v>
      </c>
      <c r="AE3" s="13"/>
      <c r="AF3" s="13"/>
      <c r="AG3" s="21">
        <f>N3/$K$3*100</f>
        <v>30</v>
      </c>
      <c r="AH3" s="17">
        <v>0</v>
      </c>
      <c r="AI3" s="21">
        <f t="shared" ref="AI3:AI10" si="2">IFERROR(AH3*100/O3,0)</f>
        <v>0</v>
      </c>
      <c r="AJ3" s="14">
        <v>0</v>
      </c>
      <c r="AK3" s="13"/>
      <c r="AL3" s="13"/>
      <c r="AM3" s="21">
        <f>O3/$K$3*100</f>
        <v>50</v>
      </c>
    </row>
    <row r="4" spans="1:39" s="18" customFormat="1">
      <c r="A4" s="13"/>
      <c r="B4" s="13"/>
      <c r="C4" s="13"/>
      <c r="D4" s="13" t="s">
        <v>103</v>
      </c>
      <c r="E4" s="13" t="s">
        <v>104</v>
      </c>
      <c r="F4" s="13" t="s">
        <v>79</v>
      </c>
      <c r="G4" s="13" t="s">
        <v>105</v>
      </c>
      <c r="H4" s="13" t="s">
        <v>106</v>
      </c>
      <c r="I4" s="13" t="s">
        <v>99</v>
      </c>
      <c r="J4" s="14">
        <v>2288087492</v>
      </c>
      <c r="K4" s="23">
        <v>1</v>
      </c>
      <c r="L4" s="125">
        <v>0.2</v>
      </c>
      <c r="M4" s="125">
        <v>0.2</v>
      </c>
      <c r="N4" s="125">
        <v>0.2</v>
      </c>
      <c r="O4" s="125">
        <v>0.4</v>
      </c>
      <c r="P4" s="190">
        <v>0.2</v>
      </c>
      <c r="Q4" s="21">
        <v>100</v>
      </c>
      <c r="R4" s="191">
        <v>446967452</v>
      </c>
      <c r="S4" s="31" t="s">
        <v>107</v>
      </c>
      <c r="T4" s="105" t="s">
        <v>108</v>
      </c>
      <c r="U4" s="21">
        <f>L4/$K$4*100</f>
        <v>20</v>
      </c>
      <c r="V4" s="17">
        <v>0</v>
      </c>
      <c r="W4" s="21">
        <f t="shared" si="0"/>
        <v>0</v>
      </c>
      <c r="X4" s="14">
        <v>0</v>
      </c>
      <c r="Y4" s="13"/>
      <c r="Z4" s="13"/>
      <c r="AA4" s="21">
        <f>M4/$K$4*100</f>
        <v>20</v>
      </c>
      <c r="AB4" s="17">
        <v>0</v>
      </c>
      <c r="AC4" s="21">
        <f t="shared" si="1"/>
        <v>0</v>
      </c>
      <c r="AD4" s="14">
        <v>0</v>
      </c>
      <c r="AE4" s="13"/>
      <c r="AF4" s="13"/>
      <c r="AG4" s="21">
        <f>N4/$K$4*100</f>
        <v>20</v>
      </c>
      <c r="AH4" s="17">
        <v>0</v>
      </c>
      <c r="AI4" s="21">
        <f t="shared" si="2"/>
        <v>0</v>
      </c>
      <c r="AJ4" s="14">
        <v>0</v>
      </c>
      <c r="AK4" s="13"/>
      <c r="AL4" s="13"/>
      <c r="AM4" s="21">
        <f>O4/$K$4*100</f>
        <v>40</v>
      </c>
    </row>
    <row r="5" spans="1:39" s="18" customFormat="1" ht="12">
      <c r="A5" s="13"/>
      <c r="B5" s="13"/>
      <c r="C5" s="13"/>
      <c r="D5" s="13"/>
      <c r="E5" s="13" t="s">
        <v>109</v>
      </c>
      <c r="F5" s="13" t="s">
        <v>110</v>
      </c>
      <c r="G5" s="13" t="s">
        <v>111</v>
      </c>
      <c r="H5" s="13" t="s">
        <v>112</v>
      </c>
      <c r="I5" s="13" t="s">
        <v>113</v>
      </c>
      <c r="J5" s="14">
        <v>0</v>
      </c>
      <c r="K5" s="15">
        <v>72</v>
      </c>
      <c r="L5" s="54">
        <v>18</v>
      </c>
      <c r="M5" s="54">
        <v>18</v>
      </c>
      <c r="N5" s="54">
        <v>18</v>
      </c>
      <c r="O5" s="54">
        <v>18</v>
      </c>
      <c r="P5" s="122">
        <v>18</v>
      </c>
      <c r="Q5" s="21">
        <v>100</v>
      </c>
      <c r="R5" s="122">
        <v>0</v>
      </c>
      <c r="S5" s="31" t="s">
        <v>114</v>
      </c>
      <c r="T5" s="106" t="s">
        <v>115</v>
      </c>
      <c r="U5" s="21">
        <f>L5/$K$5*100</f>
        <v>25</v>
      </c>
      <c r="V5" s="17">
        <v>0</v>
      </c>
      <c r="W5" s="21">
        <f t="shared" si="0"/>
        <v>0</v>
      </c>
      <c r="X5" s="14">
        <v>0</v>
      </c>
      <c r="Y5" s="13"/>
      <c r="Z5" s="13"/>
      <c r="AA5" s="21">
        <f>M5/$K$5*100</f>
        <v>25</v>
      </c>
      <c r="AB5" s="17">
        <v>0</v>
      </c>
      <c r="AC5" s="21">
        <f t="shared" si="1"/>
        <v>0</v>
      </c>
      <c r="AD5" s="14">
        <v>0</v>
      </c>
      <c r="AE5" s="13"/>
      <c r="AF5" s="13"/>
      <c r="AG5" s="21">
        <f>N5/$K$5*100</f>
        <v>25</v>
      </c>
      <c r="AH5" s="17">
        <v>0</v>
      </c>
      <c r="AI5" s="21">
        <f t="shared" si="2"/>
        <v>0</v>
      </c>
      <c r="AJ5" s="14">
        <v>0</v>
      </c>
      <c r="AK5" s="13"/>
      <c r="AL5" s="13"/>
      <c r="AM5" s="21">
        <f>O5/$K$5*100</f>
        <v>25</v>
      </c>
    </row>
    <row r="6" spans="1:39" s="18" customFormat="1" ht="12">
      <c r="A6" s="13"/>
      <c r="B6" s="13"/>
      <c r="C6" s="13"/>
      <c r="D6" s="13"/>
      <c r="E6" s="13"/>
      <c r="F6" s="13" t="s">
        <v>79</v>
      </c>
      <c r="G6" s="13" t="s">
        <v>116</v>
      </c>
      <c r="H6" s="13" t="s">
        <v>117</v>
      </c>
      <c r="I6" s="13" t="s">
        <v>118</v>
      </c>
      <c r="J6" s="14">
        <v>0</v>
      </c>
      <c r="K6" s="15">
        <v>1</v>
      </c>
      <c r="L6" s="125">
        <v>0.1</v>
      </c>
      <c r="M6" s="125">
        <v>0.1</v>
      </c>
      <c r="N6" s="125">
        <v>0.3</v>
      </c>
      <c r="O6" s="125">
        <v>0.5</v>
      </c>
      <c r="P6" s="122">
        <v>0</v>
      </c>
      <c r="Q6" s="21">
        <v>0</v>
      </c>
      <c r="R6" s="122">
        <v>0</v>
      </c>
      <c r="S6" s="31" t="s">
        <v>119</v>
      </c>
      <c r="T6" s="31" t="s">
        <v>37</v>
      </c>
      <c r="U6" s="21">
        <f>L6/$K$6*100</f>
        <v>10</v>
      </c>
      <c r="V6" s="17">
        <v>0</v>
      </c>
      <c r="W6" s="21">
        <f t="shared" si="0"/>
        <v>0</v>
      </c>
      <c r="X6" s="14">
        <v>0</v>
      </c>
      <c r="Y6" s="13"/>
      <c r="Z6" s="13"/>
      <c r="AA6" s="21">
        <f>M6/$K$6*100</f>
        <v>10</v>
      </c>
      <c r="AB6" s="17">
        <v>0</v>
      </c>
      <c r="AC6" s="21">
        <f t="shared" si="1"/>
        <v>0</v>
      </c>
      <c r="AD6" s="14">
        <v>0</v>
      </c>
      <c r="AE6" s="13"/>
      <c r="AF6" s="13"/>
      <c r="AG6" s="21">
        <f>N6/$K$6*100</f>
        <v>30</v>
      </c>
      <c r="AH6" s="17">
        <v>0</v>
      </c>
      <c r="AI6" s="21">
        <f t="shared" si="2"/>
        <v>0</v>
      </c>
      <c r="AJ6" s="14">
        <v>0</v>
      </c>
      <c r="AK6" s="13"/>
      <c r="AL6" s="13"/>
      <c r="AM6" s="21">
        <f>O6/$K$6*100</f>
        <v>50</v>
      </c>
    </row>
    <row r="7" spans="1:39" s="18" customFormat="1" ht="12">
      <c r="A7" s="13"/>
      <c r="B7" s="13"/>
      <c r="C7" s="13"/>
      <c r="D7" s="13"/>
      <c r="E7" s="13"/>
      <c r="F7" s="13" t="s">
        <v>79</v>
      </c>
      <c r="G7" s="13" t="s">
        <v>120</v>
      </c>
      <c r="H7" s="13" t="s">
        <v>121</v>
      </c>
      <c r="I7" s="13" t="s">
        <v>118</v>
      </c>
      <c r="J7" s="14">
        <v>674777033</v>
      </c>
      <c r="K7" s="15">
        <v>1</v>
      </c>
      <c r="L7" s="125">
        <v>0.1</v>
      </c>
      <c r="M7" s="125">
        <v>0.1</v>
      </c>
      <c r="N7" s="125">
        <v>0.3</v>
      </c>
      <c r="O7" s="125">
        <v>0.5</v>
      </c>
      <c r="P7" s="192">
        <v>0.03</v>
      </c>
      <c r="Q7" s="21">
        <v>30</v>
      </c>
      <c r="R7" s="122">
        <v>0</v>
      </c>
      <c r="S7" s="31" t="s">
        <v>122</v>
      </c>
      <c r="T7" s="31" t="s">
        <v>37</v>
      </c>
      <c r="U7" s="21">
        <f>L7/$K$7*100</f>
        <v>10</v>
      </c>
      <c r="V7" s="17">
        <v>0</v>
      </c>
      <c r="W7" s="21">
        <f t="shared" si="0"/>
        <v>0</v>
      </c>
      <c r="X7" s="14">
        <v>0</v>
      </c>
      <c r="Y7" s="13"/>
      <c r="Z7" s="13"/>
      <c r="AA7" s="21">
        <f>M7/$K$7*100</f>
        <v>10</v>
      </c>
      <c r="AB7" s="17">
        <v>0</v>
      </c>
      <c r="AC7" s="21">
        <f t="shared" si="1"/>
        <v>0</v>
      </c>
      <c r="AD7" s="14">
        <v>0</v>
      </c>
      <c r="AE7" s="13"/>
      <c r="AF7" s="13"/>
      <c r="AG7" s="21">
        <f>N7/$K$7*100</f>
        <v>30</v>
      </c>
      <c r="AH7" s="17">
        <v>0</v>
      </c>
      <c r="AI7" s="21">
        <f t="shared" si="2"/>
        <v>0</v>
      </c>
      <c r="AJ7" s="14">
        <v>0</v>
      </c>
      <c r="AK7" s="13"/>
      <c r="AL7" s="13"/>
      <c r="AM7" s="21">
        <f>O7/$K$7*100</f>
        <v>50</v>
      </c>
    </row>
    <row r="8" spans="1:39" s="18" customFormat="1" ht="12">
      <c r="A8" s="13"/>
      <c r="B8" s="13"/>
      <c r="C8" s="13"/>
      <c r="D8" s="13"/>
      <c r="E8" s="13"/>
      <c r="F8" s="13" t="s">
        <v>79</v>
      </c>
      <c r="G8" s="13" t="s">
        <v>123</v>
      </c>
      <c r="H8" s="13" t="s">
        <v>124</v>
      </c>
      <c r="I8" s="13" t="s">
        <v>118</v>
      </c>
      <c r="J8" s="14">
        <v>129903600</v>
      </c>
      <c r="K8" s="23">
        <v>1</v>
      </c>
      <c r="L8" s="125">
        <v>0.1</v>
      </c>
      <c r="M8" s="125">
        <v>0.2</v>
      </c>
      <c r="N8" s="125">
        <v>0.5</v>
      </c>
      <c r="O8" s="125">
        <v>0.2</v>
      </c>
      <c r="P8" s="192">
        <v>0.1</v>
      </c>
      <c r="Q8" s="21">
        <v>100</v>
      </c>
      <c r="R8" s="122">
        <v>0</v>
      </c>
      <c r="S8" s="31" t="s">
        <v>125</v>
      </c>
      <c r="T8" s="106" t="s">
        <v>126</v>
      </c>
      <c r="U8" s="21">
        <f>L8/$K$8*100</f>
        <v>10</v>
      </c>
      <c r="V8" s="17">
        <v>0</v>
      </c>
      <c r="W8" s="21">
        <f t="shared" si="0"/>
        <v>0</v>
      </c>
      <c r="X8" s="14">
        <v>0</v>
      </c>
      <c r="Y8" s="13"/>
      <c r="Z8" s="13"/>
      <c r="AA8" s="21">
        <f>M8/$K$8*100</f>
        <v>20</v>
      </c>
      <c r="AB8" s="17">
        <v>0</v>
      </c>
      <c r="AC8" s="21">
        <f t="shared" si="1"/>
        <v>0</v>
      </c>
      <c r="AD8" s="14">
        <v>0</v>
      </c>
      <c r="AE8" s="13"/>
      <c r="AF8" s="13"/>
      <c r="AG8" s="21">
        <f>N8/$K$8*100</f>
        <v>50</v>
      </c>
      <c r="AH8" s="17">
        <v>0</v>
      </c>
      <c r="AI8" s="21">
        <f t="shared" si="2"/>
        <v>0</v>
      </c>
      <c r="AJ8" s="14">
        <v>0</v>
      </c>
      <c r="AK8" s="13"/>
      <c r="AL8" s="13"/>
      <c r="AM8" s="21">
        <f>O8/$K$8*100</f>
        <v>20</v>
      </c>
    </row>
    <row r="9" spans="1:39" s="18" customFormat="1">
      <c r="A9" s="13"/>
      <c r="B9" s="13"/>
      <c r="C9" s="13"/>
      <c r="D9" s="13" t="s">
        <v>127</v>
      </c>
      <c r="E9" s="13"/>
      <c r="F9" s="13" t="s">
        <v>79</v>
      </c>
      <c r="G9" s="13" t="s">
        <v>128</v>
      </c>
      <c r="H9" s="13" t="s">
        <v>106</v>
      </c>
      <c r="I9" s="13" t="s">
        <v>118</v>
      </c>
      <c r="J9" s="14">
        <v>57593643</v>
      </c>
      <c r="K9" s="23">
        <v>1</v>
      </c>
      <c r="L9" s="125">
        <v>0.2</v>
      </c>
      <c r="M9" s="125">
        <v>0.2</v>
      </c>
      <c r="N9" s="125">
        <v>0.2</v>
      </c>
      <c r="O9" s="125">
        <v>0.4</v>
      </c>
      <c r="P9" s="192">
        <v>0.2364</v>
      </c>
      <c r="Q9" s="21">
        <v>118.2</v>
      </c>
      <c r="R9" s="207">
        <v>17333335</v>
      </c>
      <c r="S9" s="31" t="s">
        <v>129</v>
      </c>
      <c r="T9" s="105" t="s">
        <v>130</v>
      </c>
      <c r="U9" s="21">
        <f>L9/$K$9*100</f>
        <v>20</v>
      </c>
      <c r="V9" s="17">
        <v>0</v>
      </c>
      <c r="W9" s="21">
        <f t="shared" si="0"/>
        <v>0</v>
      </c>
      <c r="X9" s="14">
        <v>0</v>
      </c>
      <c r="Y9" s="13"/>
      <c r="Z9" s="13"/>
      <c r="AA9" s="21">
        <f>M9/$K$9*100</f>
        <v>20</v>
      </c>
      <c r="AB9" s="17">
        <v>0</v>
      </c>
      <c r="AC9" s="21">
        <f t="shared" si="1"/>
        <v>0</v>
      </c>
      <c r="AD9" s="14">
        <v>0</v>
      </c>
      <c r="AE9" s="13"/>
      <c r="AF9" s="13"/>
      <c r="AG9" s="21">
        <f>N9/$K$9*100</f>
        <v>20</v>
      </c>
      <c r="AH9" s="17">
        <v>0</v>
      </c>
      <c r="AI9" s="21">
        <f t="shared" si="2"/>
        <v>0</v>
      </c>
      <c r="AJ9" s="14">
        <v>0</v>
      </c>
      <c r="AK9" s="13"/>
      <c r="AL9" s="13"/>
      <c r="AM9" s="21">
        <f>O9/$K$9*100</f>
        <v>40</v>
      </c>
    </row>
    <row r="10" spans="1:39" s="18" customFormat="1">
      <c r="A10" s="13"/>
      <c r="B10" s="13"/>
      <c r="C10" s="13"/>
      <c r="D10" s="13"/>
      <c r="E10" s="13" t="s">
        <v>131</v>
      </c>
      <c r="F10" s="13" t="s">
        <v>110</v>
      </c>
      <c r="G10" s="13" t="s">
        <v>132</v>
      </c>
      <c r="H10" s="13" t="s">
        <v>133</v>
      </c>
      <c r="I10" s="13" t="s">
        <v>118</v>
      </c>
      <c r="J10" s="14">
        <v>0</v>
      </c>
      <c r="K10" s="15">
        <v>30</v>
      </c>
      <c r="L10" s="54">
        <v>4</v>
      </c>
      <c r="M10" s="54">
        <v>6</v>
      </c>
      <c r="N10" s="54">
        <v>10</v>
      </c>
      <c r="O10" s="54">
        <v>10</v>
      </c>
      <c r="P10" s="122">
        <v>4</v>
      </c>
      <c r="Q10" s="21">
        <v>100</v>
      </c>
      <c r="R10" s="122">
        <v>0</v>
      </c>
      <c r="S10" s="31" t="s">
        <v>134</v>
      </c>
      <c r="T10" s="105" t="s">
        <v>135</v>
      </c>
      <c r="U10" s="21">
        <f>L10/$K$10*100</f>
        <v>13.333333333333334</v>
      </c>
      <c r="V10" s="17">
        <v>0</v>
      </c>
      <c r="W10" s="21">
        <f t="shared" si="0"/>
        <v>0</v>
      </c>
      <c r="X10" s="14">
        <v>0</v>
      </c>
      <c r="Y10" s="13"/>
      <c r="Z10" s="13"/>
      <c r="AA10" s="21">
        <f>M10/$K$10*100</f>
        <v>20</v>
      </c>
      <c r="AB10" s="17">
        <v>0</v>
      </c>
      <c r="AC10" s="21">
        <f t="shared" si="1"/>
        <v>0</v>
      </c>
      <c r="AD10" s="14">
        <v>0</v>
      </c>
      <c r="AE10" s="13"/>
      <c r="AF10" s="13"/>
      <c r="AG10" s="21">
        <f>N10/$K$10*100</f>
        <v>33.333333333333329</v>
      </c>
      <c r="AH10" s="17">
        <v>0</v>
      </c>
      <c r="AI10" s="21">
        <f t="shared" si="2"/>
        <v>0</v>
      </c>
      <c r="AJ10" s="14">
        <v>0</v>
      </c>
      <c r="AK10" s="13"/>
      <c r="AL10" s="13"/>
      <c r="AM10" s="21">
        <f>O10/$K$10*100</f>
        <v>33.333333333333329</v>
      </c>
    </row>
  </sheetData>
  <mergeCells count="6">
    <mergeCell ref="AH1:AM1"/>
    <mergeCell ref="A1:H1"/>
    <mergeCell ref="I1:O1"/>
    <mergeCell ref="P1:U1"/>
    <mergeCell ref="V1:AA1"/>
    <mergeCell ref="AB1:AG1"/>
  </mergeCells>
  <conditionalFormatting sqref="Z3:Z6 Z8:Z10">
    <cfRule type="containsText" dxfId="40" priority="8" operator="containsText" text="Pendiente">
      <formula>NOT(ISERROR(SEARCH("Pendiente",Z3)))</formula>
    </cfRule>
  </conditionalFormatting>
  <conditionalFormatting sqref="Z7">
    <cfRule type="containsText" dxfId="39" priority="2" operator="containsText" text="Pendiente">
      <formula>NOT(ISERROR(SEARCH("Pendiente",Z7)))</formula>
    </cfRule>
  </conditionalFormatting>
  <conditionalFormatting sqref="AF3:AF10">
    <cfRule type="containsText" dxfId="38" priority="3" operator="containsText" text="Pendiente">
      <formula>NOT(ISERROR(SEARCH("Pendiente",AF3)))</formula>
    </cfRule>
  </conditionalFormatting>
  <conditionalFormatting sqref="AL3:AL10">
    <cfRule type="containsText" dxfId="37" priority="6" operator="containsText" text="Pendiente">
      <formula>NOT(ISERROR(SEARCH("Pendiente",AL3)))</formula>
    </cfRule>
  </conditionalFormatting>
  <conditionalFormatting sqref="T3:T5 T8:T10">
    <cfRule type="containsText" dxfId="36" priority="1" operator="containsText" text="Pendiente">
      <formula>NOT(ISERROR(SEARCH("Pendiente",T3)))</formula>
    </cfRule>
  </conditionalFormatting>
  <hyperlinks>
    <hyperlink ref="T5" r:id="rId1" display="https://ipsegovco-my.sharepoint.com/personal/planeacion_ipse_gov_co/_layouts/15/onedrive.aspx?ct=1775483339575&amp;or=OWA%2DNT%2DMail&amp;startedResponseCatch=true&amp;id=%2Fpersonal%2Fplaneacion%5Fipse%5Fgov%5Fco%2FDocuments%2FPLANEACI%C3%93N%20INSTITUCIONAL%202026%2F2026%20PLANES%20DE%20ACCI%C3%93N%20AREAS%2FSCS%20PLAN%20DE%20ACCI%C3%93N%202026%2FPrimer%20Trimestre" xr:uid="{51566621-13D7-4355-9D80-446417CFB0B2}"/>
    <hyperlink ref="T9" r:id="rId2" display="https://ipsegovco-my.sharepoint.com/personal/planeacion_ipse_gov_co/_layouts/15/onedrive.aspx?id=%2Fpersonal%2Fplaneacion%5Fipse%5Fgov%5Fco%2FDocuments%2FPLANEACI%C3%93N%20INSTITUCIONAL%202026%2F2026%20PLANES%20DE%20ACCI%C3%93N%20AREAS%2FSCS%20PLAN%20DE%20ACCI%C3%93N%202026%2FPrimer%20Trimestre%2FFila%2010%20%2D%20Informes%20de%20Supervisor&amp;viewid=24c32186%2Dfdfa%2D4c98%2D9555%2D0d423d0ba81a&amp;ct=1776095233283&amp;or=OWA%2DNT%2DMail" xr:uid="{924A3DDD-3533-4741-996A-06E6597435E9}"/>
    <hyperlink ref="T10" r:id="rId3" xr:uid="{801E0624-F1A8-4B8A-AA76-C26CF463976C}"/>
    <hyperlink ref="T4" r:id="rId4" xr:uid="{A5C88ECB-D94A-4CF1-A8BF-94CC0E3598D2}"/>
    <hyperlink ref="T3" r:id="rId5" xr:uid="{68740D25-2A4C-42F3-89F7-830D3D44A5ED}"/>
    <hyperlink ref="T8" r:id="rId6" xr:uid="{1149C4CE-E555-4FF6-81E6-CD8BA230F821}"/>
  </hyperlinks>
  <pageMargins left="0.7" right="0.7" top="0.75" bottom="0.75" header="0.3" footer="0.3"/>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673B-74E7-46E9-BCFB-80E158298623}">
  <sheetPr>
    <tabColor theme="7" tint="0.79998168889431442"/>
  </sheetPr>
  <dimension ref="A1:AN8"/>
  <sheetViews>
    <sheetView zoomScale="116" workbookViewId="0">
      <pane xSplit="3" ySplit="2" topLeftCell="D3" activePane="bottomRight" state="frozen"/>
      <selection pane="bottomRight" activeCell="A2" sqref="A2"/>
      <selection pane="bottomLeft" activeCell="A3" sqref="A3"/>
      <selection pane="topRight" activeCell="C1" sqref="C1"/>
    </sheetView>
  </sheetViews>
  <sheetFormatPr defaultColWidth="11.5703125" defaultRowHeight="14.45"/>
  <cols>
    <col min="1" max="1" width="10.7109375" style="4" customWidth="1"/>
    <col min="2" max="2" width="11.7109375" style="4" customWidth="1"/>
    <col min="3" max="3" width="15" style="4" customWidth="1"/>
    <col min="4" max="5" width="9.7109375" style="4" customWidth="1"/>
    <col min="6" max="6" width="17.28515625" style="4" customWidth="1"/>
    <col min="7" max="9" width="9.7109375" style="4" customWidth="1"/>
    <col min="10" max="10" width="13.140625" style="4" customWidth="1"/>
    <col min="11" max="11" width="8.85546875" style="4" customWidth="1"/>
    <col min="12" max="16" width="8.5703125" style="4" customWidth="1"/>
    <col min="17" max="17" width="9.5703125" style="4" customWidth="1"/>
    <col min="18" max="21" width="11.5703125" style="4"/>
    <col min="22" max="22" width="0" style="4" hidden="1" customWidth="1"/>
    <col min="23" max="40" width="11.5703125" style="4" hidden="1" customWidth="1"/>
    <col min="41" max="16384" width="11.5703125" style="4"/>
  </cols>
  <sheetData>
    <row r="1" spans="1:40" ht="34.9" customHeight="1">
      <c r="A1" s="230" t="s">
        <v>136</v>
      </c>
      <c r="B1" s="230"/>
      <c r="C1" s="230"/>
      <c r="D1" s="230"/>
      <c r="E1" s="230"/>
      <c r="F1" s="99"/>
      <c r="G1" s="99"/>
      <c r="H1" s="99"/>
      <c r="I1" s="221" t="s">
        <v>20</v>
      </c>
      <c r="J1" s="221"/>
      <c r="K1" s="221"/>
      <c r="L1" s="221"/>
      <c r="M1" s="221"/>
      <c r="N1" s="221"/>
      <c r="O1" s="221"/>
      <c r="P1" s="98"/>
      <c r="Q1" s="222" t="s">
        <v>1</v>
      </c>
      <c r="R1" s="223"/>
      <c r="S1" s="223"/>
      <c r="T1" s="223"/>
      <c r="U1" s="223"/>
      <c r="V1" s="231"/>
      <c r="W1" s="224" t="s">
        <v>2</v>
      </c>
      <c r="X1" s="225"/>
      <c r="Y1" s="225"/>
      <c r="Z1" s="225"/>
      <c r="AA1" s="225"/>
      <c r="AB1" s="232"/>
      <c r="AC1" s="233" t="s">
        <v>3</v>
      </c>
      <c r="AD1" s="234"/>
      <c r="AE1" s="234"/>
      <c r="AF1" s="234"/>
      <c r="AG1" s="234"/>
      <c r="AH1" s="235"/>
      <c r="AI1" s="228" t="s">
        <v>4</v>
      </c>
      <c r="AJ1" s="229"/>
      <c r="AK1" s="229"/>
      <c r="AL1" s="229"/>
      <c r="AM1" s="229"/>
      <c r="AN1" s="229"/>
    </row>
    <row r="2" spans="1:40" s="12" customFormat="1" ht="60.6" customHeight="1">
      <c r="A2" s="5" t="s">
        <v>21</v>
      </c>
      <c r="B2" s="5" t="s">
        <v>22</v>
      </c>
      <c r="C2" s="5" t="s">
        <v>23</v>
      </c>
      <c r="D2" s="5" t="s">
        <v>24</v>
      </c>
      <c r="E2" s="5" t="s">
        <v>25</v>
      </c>
      <c r="F2" s="5" t="s">
        <v>27</v>
      </c>
      <c r="G2" s="5" t="s">
        <v>28</v>
      </c>
      <c r="H2" s="5" t="s">
        <v>26</v>
      </c>
      <c r="I2" s="6" t="s">
        <v>5</v>
      </c>
      <c r="J2" s="7" t="s">
        <v>6</v>
      </c>
      <c r="K2" s="7" t="s">
        <v>7</v>
      </c>
      <c r="L2" s="6" t="s">
        <v>8</v>
      </c>
      <c r="M2" s="6" t="s">
        <v>9</v>
      </c>
      <c r="N2" s="6" t="s">
        <v>10</v>
      </c>
      <c r="O2" s="6" t="s">
        <v>11</v>
      </c>
      <c r="P2" s="6" t="s">
        <v>137</v>
      </c>
      <c r="Q2" s="9" t="s">
        <v>12</v>
      </c>
      <c r="R2" s="9" t="s">
        <v>35</v>
      </c>
      <c r="S2" s="10" t="s">
        <v>13</v>
      </c>
      <c r="T2" s="9" t="s">
        <v>14</v>
      </c>
      <c r="U2" s="9" t="s">
        <v>15</v>
      </c>
      <c r="V2" s="11" t="s">
        <v>138</v>
      </c>
      <c r="W2" s="9" t="s">
        <v>12</v>
      </c>
      <c r="X2" s="9" t="s">
        <v>35</v>
      </c>
      <c r="Y2" s="10" t="s">
        <v>13</v>
      </c>
      <c r="Z2" s="9" t="s">
        <v>14</v>
      </c>
      <c r="AA2" s="9" t="s">
        <v>15</v>
      </c>
      <c r="AB2" s="11" t="s">
        <v>36</v>
      </c>
      <c r="AC2" s="9" t="s">
        <v>12</v>
      </c>
      <c r="AD2" s="9" t="s">
        <v>35</v>
      </c>
      <c r="AE2" s="10" t="s">
        <v>13</v>
      </c>
      <c r="AF2" s="9" t="s">
        <v>14</v>
      </c>
      <c r="AG2" s="9" t="s">
        <v>15</v>
      </c>
      <c r="AH2" s="11" t="s">
        <v>36</v>
      </c>
      <c r="AI2" s="9" t="s">
        <v>12</v>
      </c>
      <c r="AJ2" s="9" t="s">
        <v>35</v>
      </c>
      <c r="AK2" s="10" t="s">
        <v>13</v>
      </c>
      <c r="AL2" s="9" t="s">
        <v>14</v>
      </c>
      <c r="AM2" s="9" t="s">
        <v>15</v>
      </c>
      <c r="AN2" s="11" t="s">
        <v>36</v>
      </c>
    </row>
    <row r="3" spans="1:40" s="18" customFormat="1" ht="12">
      <c r="A3" s="115"/>
      <c r="B3" s="109" t="s">
        <v>66</v>
      </c>
      <c r="C3" s="116" t="s">
        <v>139</v>
      </c>
      <c r="D3" s="109">
        <v>202300000000311</v>
      </c>
      <c r="E3" s="117" t="s">
        <v>140</v>
      </c>
      <c r="F3" s="101" t="s">
        <v>141</v>
      </c>
      <c r="G3" s="109" t="s">
        <v>142</v>
      </c>
      <c r="H3" s="109" t="s">
        <v>37</v>
      </c>
      <c r="I3" s="13" t="s">
        <v>143</v>
      </c>
      <c r="J3" s="14">
        <v>0</v>
      </c>
      <c r="K3" s="15">
        <v>8</v>
      </c>
      <c r="L3" s="15">
        <v>0</v>
      </c>
      <c r="M3" s="15">
        <v>3</v>
      </c>
      <c r="N3" s="15">
        <v>3</v>
      </c>
      <c r="O3" s="15">
        <v>2</v>
      </c>
      <c r="P3" s="118"/>
      <c r="Q3" s="129">
        <v>2</v>
      </c>
      <c r="R3" s="104">
        <f>IFERROR(Q3*100/L3,0)</f>
        <v>0</v>
      </c>
      <c r="S3" s="14">
        <v>0</v>
      </c>
      <c r="T3" s="130" t="s">
        <v>144</v>
      </c>
      <c r="U3" s="123" t="s">
        <v>145</v>
      </c>
      <c r="V3" s="21">
        <f>IF(L3=Q3,    L3/K3*100,0)</f>
        <v>0</v>
      </c>
      <c r="W3" s="17">
        <v>0</v>
      </c>
      <c r="X3" s="21">
        <f>IFERROR(W3*100/M3,0)</f>
        <v>0</v>
      </c>
      <c r="Y3" s="14">
        <v>0</v>
      </c>
      <c r="Z3" s="17" t="s">
        <v>58</v>
      </c>
      <c r="AA3" s="17" t="s">
        <v>58</v>
      </c>
      <c r="AB3" s="21">
        <f>M3/$K$3*100</f>
        <v>37.5</v>
      </c>
      <c r="AC3" s="17">
        <v>0</v>
      </c>
      <c r="AD3" s="21">
        <f>IFERROR(AC3*100/N3,0)</f>
        <v>0</v>
      </c>
      <c r="AE3" s="14">
        <v>0</v>
      </c>
      <c r="AF3" s="17" t="s">
        <v>58</v>
      </c>
      <c r="AG3" s="17" t="s">
        <v>58</v>
      </c>
      <c r="AH3" s="21">
        <f>N3/$K$3*100</f>
        <v>37.5</v>
      </c>
      <c r="AI3" s="17">
        <v>0</v>
      </c>
      <c r="AJ3" s="21">
        <f>IFERROR(AI3*100/O3,0)</f>
        <v>0</v>
      </c>
      <c r="AK3" s="14">
        <v>0</v>
      </c>
      <c r="AL3" s="17" t="s">
        <v>58</v>
      </c>
      <c r="AM3" s="17" t="s">
        <v>58</v>
      </c>
      <c r="AN3" s="21">
        <f>O3/$K$3*100</f>
        <v>25</v>
      </c>
    </row>
    <row r="4" spans="1:40" s="18" customFormat="1" ht="12">
      <c r="A4" s="115"/>
      <c r="B4" s="109"/>
      <c r="C4" s="116"/>
      <c r="D4" s="109"/>
      <c r="E4" s="117"/>
      <c r="F4" s="101" t="s">
        <v>146</v>
      </c>
      <c r="G4" s="109" t="s">
        <v>147</v>
      </c>
      <c r="H4" s="109" t="s">
        <v>37</v>
      </c>
      <c r="I4" s="13" t="s">
        <v>143</v>
      </c>
      <c r="J4" s="14">
        <v>0</v>
      </c>
      <c r="K4" s="15">
        <v>73</v>
      </c>
      <c r="L4" s="15">
        <v>23</v>
      </c>
      <c r="M4" s="15">
        <v>50</v>
      </c>
      <c r="N4" s="15">
        <v>0</v>
      </c>
      <c r="O4" s="15">
        <v>0</v>
      </c>
      <c r="P4" s="118"/>
      <c r="Q4" s="25">
        <v>0</v>
      </c>
      <c r="R4" s="104">
        <f>IFERROR(Q4*100/L4,0)</f>
        <v>0</v>
      </c>
      <c r="S4" s="14">
        <v>0</v>
      </c>
      <c r="T4" s="17" t="s">
        <v>148</v>
      </c>
      <c r="U4" s="124" t="s">
        <v>149</v>
      </c>
      <c r="V4" s="21">
        <f>IF(L4=Q4,    L4/K4*100,0)</f>
        <v>0</v>
      </c>
      <c r="W4" s="17">
        <v>0</v>
      </c>
      <c r="X4" s="21">
        <f>IFERROR(W4*100/M4,0)</f>
        <v>0</v>
      </c>
      <c r="Y4" s="14">
        <v>0</v>
      </c>
      <c r="Z4" s="17" t="s">
        <v>58</v>
      </c>
      <c r="AA4" s="17" t="s">
        <v>58</v>
      </c>
      <c r="AB4" s="21">
        <f>M4/$K$4*100</f>
        <v>68.493150684931507</v>
      </c>
      <c r="AC4" s="17">
        <v>0</v>
      </c>
      <c r="AD4" s="21">
        <f>IFERROR(AC4*100/N4,0)</f>
        <v>0</v>
      </c>
      <c r="AE4" s="14">
        <v>0</v>
      </c>
      <c r="AF4" s="17" t="s">
        <v>58</v>
      </c>
      <c r="AG4" s="17" t="s">
        <v>58</v>
      </c>
      <c r="AH4" s="21">
        <f>N4/$K$4*100</f>
        <v>0</v>
      </c>
      <c r="AI4" s="17">
        <v>0</v>
      </c>
      <c r="AJ4" s="21">
        <f>IFERROR(AI4*100/O4,0)</f>
        <v>0</v>
      </c>
      <c r="AK4" s="14">
        <v>0</v>
      </c>
      <c r="AL4" s="17" t="s">
        <v>58</v>
      </c>
      <c r="AM4" s="17" t="s">
        <v>58</v>
      </c>
      <c r="AN4" s="21">
        <f>O4/$K$4*100</f>
        <v>0</v>
      </c>
    </row>
    <row r="5" spans="1:40" s="18" customFormat="1" ht="12">
      <c r="A5" s="115"/>
      <c r="B5" s="109"/>
      <c r="C5" s="116"/>
      <c r="D5" s="109"/>
      <c r="E5" s="117"/>
      <c r="F5" s="101" t="s">
        <v>150</v>
      </c>
      <c r="G5" s="109" t="s">
        <v>147</v>
      </c>
      <c r="H5" s="109" t="s">
        <v>37</v>
      </c>
      <c r="I5" s="13" t="s">
        <v>143</v>
      </c>
      <c r="J5" s="14">
        <v>0</v>
      </c>
      <c r="K5" s="15">
        <v>6</v>
      </c>
      <c r="L5" s="15">
        <v>0</v>
      </c>
      <c r="M5" s="15">
        <v>0</v>
      </c>
      <c r="N5" s="15">
        <v>4</v>
      </c>
      <c r="O5" s="15">
        <v>2</v>
      </c>
      <c r="P5" s="118"/>
      <c r="Q5" s="17">
        <v>0</v>
      </c>
      <c r="R5" s="104">
        <f>IFERROR(Q5*100/L5,0)</f>
        <v>0</v>
      </c>
      <c r="S5" s="14">
        <v>0</v>
      </c>
      <c r="T5" s="17" t="s">
        <v>151</v>
      </c>
      <c r="U5" s="120"/>
      <c r="V5" s="21">
        <f>IF(L5=Q5,    L5/K5*100,0)</f>
        <v>0</v>
      </c>
      <c r="W5" s="17">
        <v>0</v>
      </c>
      <c r="X5" s="21">
        <f>IFERROR(W5*100/M5,0)</f>
        <v>0</v>
      </c>
      <c r="Y5" s="14">
        <v>0</v>
      </c>
      <c r="Z5" s="17" t="s">
        <v>58</v>
      </c>
      <c r="AA5" s="17" t="s">
        <v>58</v>
      </c>
      <c r="AB5" s="21">
        <f>M5/$K$5*100</f>
        <v>0</v>
      </c>
      <c r="AC5" s="17">
        <v>0</v>
      </c>
      <c r="AD5" s="21">
        <f>IFERROR(AC5*100/N5,0)</f>
        <v>0</v>
      </c>
      <c r="AE5" s="14">
        <v>0</v>
      </c>
      <c r="AF5" s="17" t="s">
        <v>58</v>
      </c>
      <c r="AG5" s="17" t="s">
        <v>58</v>
      </c>
      <c r="AH5" s="21">
        <f>N5/$K$5*100</f>
        <v>66.666666666666657</v>
      </c>
      <c r="AI5" s="17">
        <v>0</v>
      </c>
      <c r="AJ5" s="21">
        <f>IFERROR(AI5*100/O5,0)</f>
        <v>0</v>
      </c>
      <c r="AK5" s="14">
        <v>0</v>
      </c>
      <c r="AL5" s="17" t="s">
        <v>58</v>
      </c>
      <c r="AM5" s="17" t="s">
        <v>58</v>
      </c>
      <c r="AN5" s="21">
        <f>O5/$K$5*100</f>
        <v>33.333333333333329</v>
      </c>
    </row>
    <row r="6" spans="1:40" s="18" customFormat="1" ht="12">
      <c r="A6" s="115"/>
      <c r="B6" s="109"/>
      <c r="C6" s="116"/>
      <c r="D6" s="109"/>
      <c r="E6" s="117"/>
      <c r="F6" s="102" t="s">
        <v>152</v>
      </c>
      <c r="G6" s="103" t="s">
        <v>153</v>
      </c>
      <c r="H6" s="109" t="s">
        <v>37</v>
      </c>
      <c r="I6" s="13" t="s">
        <v>143</v>
      </c>
      <c r="J6" s="14">
        <v>0</v>
      </c>
      <c r="K6" s="15">
        <v>73</v>
      </c>
      <c r="L6" s="15">
        <v>23</v>
      </c>
      <c r="M6" s="15">
        <v>50</v>
      </c>
      <c r="N6" s="15">
        <v>0</v>
      </c>
      <c r="O6" s="15">
        <v>0</v>
      </c>
      <c r="P6" s="118"/>
      <c r="Q6" s="25">
        <v>0</v>
      </c>
      <c r="R6" s="104">
        <f>IFERROR(Q6*100/L6,0)</f>
        <v>0</v>
      </c>
      <c r="S6" s="14">
        <v>0</v>
      </c>
      <c r="T6" s="17" t="s">
        <v>154</v>
      </c>
      <c r="U6" s="123" t="s">
        <v>155</v>
      </c>
      <c r="V6" s="21">
        <f>IF(L6=Q6,    L6/K6*100,0)</f>
        <v>0</v>
      </c>
      <c r="W6" s="17">
        <v>0</v>
      </c>
      <c r="X6" s="21">
        <f>IFERROR(W6*100/M6,0)</f>
        <v>0</v>
      </c>
      <c r="Y6" s="14">
        <v>0</v>
      </c>
      <c r="Z6" s="17" t="s">
        <v>58</v>
      </c>
      <c r="AA6" s="17" t="s">
        <v>58</v>
      </c>
      <c r="AB6" s="21">
        <f>M6/$K$6*100</f>
        <v>68.493150684931507</v>
      </c>
      <c r="AC6" s="17">
        <v>0</v>
      </c>
      <c r="AD6" s="21">
        <f>IFERROR(AC6*100/N6,0)</f>
        <v>0</v>
      </c>
      <c r="AE6" s="14">
        <v>0</v>
      </c>
      <c r="AF6" s="17" t="s">
        <v>58</v>
      </c>
      <c r="AG6" s="17" t="s">
        <v>58</v>
      </c>
      <c r="AH6" s="21">
        <f>N6/$K$6*100</f>
        <v>0</v>
      </c>
      <c r="AI6" s="17">
        <v>0</v>
      </c>
      <c r="AJ6" s="21">
        <f>IFERROR(AI6*100/O6,0)</f>
        <v>0</v>
      </c>
      <c r="AK6" s="14">
        <v>0</v>
      </c>
      <c r="AL6" s="17" t="s">
        <v>58</v>
      </c>
      <c r="AM6" s="17" t="s">
        <v>58</v>
      </c>
      <c r="AN6" s="21">
        <f>O6/$K$6*100</f>
        <v>0</v>
      </c>
    </row>
    <row r="7" spans="1:40" s="18" customFormat="1" ht="12">
      <c r="A7" s="115"/>
      <c r="B7" s="109"/>
      <c r="C7" s="116"/>
      <c r="D7" s="109"/>
      <c r="E7" s="117"/>
      <c r="F7" s="102" t="s">
        <v>156</v>
      </c>
      <c r="G7" s="109" t="s">
        <v>157</v>
      </c>
      <c r="H7" s="109" t="s">
        <v>37</v>
      </c>
      <c r="I7" s="13" t="s">
        <v>143</v>
      </c>
      <c r="J7" s="14">
        <v>0</v>
      </c>
      <c r="K7" s="15">
        <v>10</v>
      </c>
      <c r="L7" s="15">
        <v>0</v>
      </c>
      <c r="M7" s="15">
        <v>0</v>
      </c>
      <c r="N7" s="15">
        <v>6</v>
      </c>
      <c r="O7" s="15">
        <v>4</v>
      </c>
      <c r="P7" s="119"/>
      <c r="Q7" s="17">
        <v>0</v>
      </c>
      <c r="R7" s="104">
        <f>IFERROR(Q7*100/L7,0)</f>
        <v>0</v>
      </c>
      <c r="S7" s="14">
        <v>0</v>
      </c>
      <c r="T7" s="17" t="s">
        <v>151</v>
      </c>
      <c r="U7" s="121"/>
      <c r="V7" s="21">
        <f>IF(L7=Q7,    L7/K7*100,0)</f>
        <v>0</v>
      </c>
      <c r="W7" s="17">
        <v>0</v>
      </c>
      <c r="X7" s="21">
        <f>IFERROR(W7*100/M7,0)</f>
        <v>0</v>
      </c>
      <c r="Y7" s="14">
        <v>0</v>
      </c>
      <c r="Z7" s="17" t="s">
        <v>58</v>
      </c>
      <c r="AA7" s="17" t="s">
        <v>58</v>
      </c>
      <c r="AB7" s="21">
        <f>M7/$K$7*100</f>
        <v>0</v>
      </c>
      <c r="AC7" s="17">
        <v>0</v>
      </c>
      <c r="AD7" s="21">
        <f>IFERROR(AC7*100/N7,0)</f>
        <v>0</v>
      </c>
      <c r="AE7" s="14">
        <v>0</v>
      </c>
      <c r="AF7" s="17" t="s">
        <v>58</v>
      </c>
      <c r="AG7" s="17" t="s">
        <v>58</v>
      </c>
      <c r="AH7" s="21">
        <f>N7/$K$7*100</f>
        <v>60</v>
      </c>
      <c r="AI7" s="17">
        <v>0</v>
      </c>
      <c r="AJ7" s="21">
        <f>IFERROR(AI7*100/O7,0)</f>
        <v>0</v>
      </c>
      <c r="AK7" s="14">
        <v>0</v>
      </c>
      <c r="AL7" s="17" t="s">
        <v>58</v>
      </c>
      <c r="AM7" s="17" t="s">
        <v>58</v>
      </c>
      <c r="AN7" s="21">
        <f>O7/$K$7*100</f>
        <v>40</v>
      </c>
    </row>
    <row r="8" spans="1:40" s="18" customFormat="1" ht="12">
      <c r="A8" s="115"/>
      <c r="B8" s="109"/>
      <c r="C8" s="116"/>
      <c r="D8" s="109"/>
      <c r="E8" s="117"/>
      <c r="F8" s="102" t="s">
        <v>158</v>
      </c>
      <c r="G8" s="103" t="s">
        <v>159</v>
      </c>
      <c r="H8" s="109" t="s">
        <v>37</v>
      </c>
      <c r="I8" s="13" t="s">
        <v>143</v>
      </c>
      <c r="J8" s="14">
        <v>0</v>
      </c>
      <c r="K8" s="15">
        <v>2</v>
      </c>
      <c r="L8" s="15">
        <v>0</v>
      </c>
      <c r="M8" s="15">
        <v>1</v>
      </c>
      <c r="N8" s="15">
        <v>0</v>
      </c>
      <c r="O8" s="15">
        <v>1</v>
      </c>
      <c r="P8" s="118"/>
      <c r="Q8" s="17">
        <v>0</v>
      </c>
      <c r="R8" s="104">
        <f>IFERROR(Q8*100/L8,0)</f>
        <v>0</v>
      </c>
      <c r="S8" s="14">
        <v>0</v>
      </c>
      <c r="T8" s="17" t="s">
        <v>151</v>
      </c>
      <c r="U8" s="122"/>
      <c r="V8" s="21">
        <f>IF(L8=Q8,    L8/K8*100,0)</f>
        <v>0</v>
      </c>
      <c r="W8" s="17">
        <v>0</v>
      </c>
      <c r="X8" s="21">
        <f>IFERROR(W8*100/M8,0)</f>
        <v>0</v>
      </c>
      <c r="Y8" s="14">
        <v>0</v>
      </c>
      <c r="Z8" s="17" t="s">
        <v>58</v>
      </c>
      <c r="AA8" s="17" t="s">
        <v>58</v>
      </c>
      <c r="AB8" s="21">
        <f>M8/$K$8*100</f>
        <v>50</v>
      </c>
      <c r="AC8" s="17">
        <v>0</v>
      </c>
      <c r="AD8" s="21">
        <f>IFERROR(AC8*100/N8,0)</f>
        <v>0</v>
      </c>
      <c r="AE8" s="14">
        <v>0</v>
      </c>
      <c r="AF8" s="17" t="s">
        <v>58</v>
      </c>
      <c r="AG8" s="17" t="s">
        <v>58</v>
      </c>
      <c r="AH8" s="21">
        <f>N8/$K$8*100</f>
        <v>0</v>
      </c>
      <c r="AI8" s="17">
        <v>0</v>
      </c>
      <c r="AJ8" s="21">
        <f>IFERROR(AI8*100/O8,0)</f>
        <v>0</v>
      </c>
      <c r="AK8" s="14">
        <v>0</v>
      </c>
      <c r="AL8" s="17" t="s">
        <v>58</v>
      </c>
      <c r="AM8" s="17" t="s">
        <v>58</v>
      </c>
      <c r="AN8" s="21">
        <f>O8/$K$8*100</f>
        <v>50</v>
      </c>
    </row>
  </sheetData>
  <autoFilter ref="A2:AN2" xr:uid="{9C098DB7-7AD3-4C7C-ADD3-DE07AE4EFD47}"/>
  <mergeCells count="6">
    <mergeCell ref="AI1:AN1"/>
    <mergeCell ref="A1:E1"/>
    <mergeCell ref="I1:O1"/>
    <mergeCell ref="Q1:V1"/>
    <mergeCell ref="W1:AB1"/>
    <mergeCell ref="AC1:AH1"/>
  </mergeCells>
  <conditionalFormatting sqref="U5:U6 U8">
    <cfRule type="containsText" dxfId="35" priority="3" operator="containsText" text="Pendiente">
      <formula>NOT(ISERROR(SEARCH("Pendiente",U5)))</formula>
    </cfRule>
  </conditionalFormatting>
  <conditionalFormatting sqref="AG3:AG8">
    <cfRule type="containsText" dxfId="34" priority="2" operator="containsText" text="Pendiente">
      <formula>NOT(ISERROR(SEARCH("Pendiente",AG3)))</formula>
    </cfRule>
  </conditionalFormatting>
  <conditionalFormatting sqref="AM3:AM8">
    <cfRule type="containsText" dxfId="33" priority="1" operator="containsText" text="Pendiente">
      <formula>NOT(ISERROR(SEARCH("Pendiente",AM3)))</formula>
    </cfRule>
  </conditionalFormatting>
  <hyperlinks>
    <hyperlink ref="U3" r:id="rId1" xr:uid="{17D8E10D-DE06-4CDB-B6A8-F9FE8E89EE36}"/>
    <hyperlink ref="U4" r:id="rId2" xr:uid="{1C48D9D0-F0D2-4BBE-9E40-B64123C3F347}"/>
    <hyperlink ref="U6" r:id="rId3" xr:uid="{5C4DDE00-A934-43C9-8D86-3F9ED79F899E}"/>
  </hyperlinks>
  <pageMargins left="0.7" right="0.7" top="0.75" bottom="0.75" header="0.3" footer="0.3"/>
  <pageSetup paperSize="9" orientation="portrait" horizontalDpi="360" verticalDpi="360"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3A32-2171-44EB-967E-BDC80BFAE75C}">
  <sheetPr codeName="Hoja6">
    <tabColor theme="7" tint="0.79998168889431442"/>
  </sheetPr>
  <dimension ref="A1:AM27"/>
  <sheetViews>
    <sheetView zoomScaleNormal="100" workbookViewId="0">
      <pane xSplit="3" ySplit="2" topLeftCell="D3" activePane="bottomRight" state="frozen"/>
      <selection pane="bottomRight" sqref="A1:H1"/>
      <selection pane="bottomLeft" activeCell="A3" sqref="A3"/>
      <selection pane="topRight" activeCell="C1" sqref="C1"/>
    </sheetView>
  </sheetViews>
  <sheetFormatPr defaultColWidth="11.5703125" defaultRowHeight="14.45"/>
  <cols>
    <col min="1" max="8" width="8.7109375" style="4" customWidth="1"/>
    <col min="9" max="9" width="18.28515625" style="4" customWidth="1"/>
    <col min="10" max="10" width="14.5703125" style="4" customWidth="1"/>
    <col min="11" max="15" width="11.5703125" style="4"/>
    <col min="16" max="16" width="9.5703125" style="4" customWidth="1"/>
    <col min="17" max="20" width="11.5703125" style="4"/>
    <col min="21" max="29" width="0" style="4" hidden="1" customWidth="1"/>
    <col min="30" max="30" width="13" style="4" hidden="1" customWidth="1"/>
    <col min="31" max="39" width="0" style="4" hidden="1" customWidth="1"/>
    <col min="40" max="16384" width="11.5703125" style="4"/>
  </cols>
  <sheetData>
    <row r="1" spans="1:39" ht="34.9" customHeight="1">
      <c r="A1" s="230"/>
      <c r="B1" s="230"/>
      <c r="C1" s="230"/>
      <c r="D1" s="230"/>
      <c r="E1" s="230"/>
      <c r="F1" s="230"/>
      <c r="G1" s="230"/>
      <c r="H1" s="230"/>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160</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ht="13.9">
      <c r="A3" s="236" t="s">
        <v>161</v>
      </c>
      <c r="B3" s="239" t="s">
        <v>66</v>
      </c>
      <c r="C3" s="13" t="s">
        <v>162</v>
      </c>
      <c r="D3" s="165" t="s">
        <v>163</v>
      </c>
      <c r="E3" s="13" t="s">
        <v>164</v>
      </c>
      <c r="F3" s="13"/>
      <c r="G3" s="13" t="s">
        <v>165</v>
      </c>
      <c r="H3" s="13" t="s">
        <v>166</v>
      </c>
      <c r="I3" s="13" t="s">
        <v>167</v>
      </c>
      <c r="J3" s="14"/>
      <c r="K3" s="178">
        <v>1</v>
      </c>
      <c r="L3" s="179">
        <v>1</v>
      </c>
      <c r="M3" s="180"/>
      <c r="N3" s="180"/>
      <c r="O3" s="180"/>
      <c r="P3" s="17">
        <v>1</v>
      </c>
      <c r="Q3" s="21">
        <v>100</v>
      </c>
      <c r="R3" s="14">
        <v>0</v>
      </c>
      <c r="S3" s="13" t="s">
        <v>168</v>
      </c>
      <c r="T3" s="29" t="s">
        <v>169</v>
      </c>
      <c r="U3" s="21">
        <f>L3/$K$3*100</f>
        <v>100</v>
      </c>
      <c r="V3" s="17">
        <v>0</v>
      </c>
      <c r="W3" s="21">
        <f t="shared" ref="W3:W27" si="0">IFERROR(V3*100/M3,0)</f>
        <v>0</v>
      </c>
      <c r="X3" s="14">
        <v>0</v>
      </c>
      <c r="Y3" s="13"/>
      <c r="Z3" s="166"/>
      <c r="AA3" s="21">
        <f>M3/$K$3*100</f>
        <v>0</v>
      </c>
      <c r="AB3" s="17">
        <v>0</v>
      </c>
      <c r="AC3" s="21">
        <f t="shared" ref="AC3:AC27" si="1">IFERROR(AB3*100/N3,0)</f>
        <v>0</v>
      </c>
      <c r="AD3" s="14">
        <v>0</v>
      </c>
      <c r="AE3" s="13"/>
      <c r="AF3" s="39"/>
      <c r="AG3" s="21">
        <f>N3/$K$3*100</f>
        <v>0</v>
      </c>
      <c r="AH3" s="17">
        <v>0</v>
      </c>
      <c r="AI3" s="21">
        <f t="shared" ref="AI3:AI27" si="2">IFERROR(AH3*100/O3,0)</f>
        <v>0</v>
      </c>
      <c r="AJ3" s="14">
        <v>0</v>
      </c>
      <c r="AK3" s="13"/>
      <c r="AL3" s="13"/>
      <c r="AM3" s="21">
        <f>O3/$K$3*100</f>
        <v>0</v>
      </c>
    </row>
    <row r="4" spans="1:39" s="18" customFormat="1" ht="12">
      <c r="A4" s="237"/>
      <c r="B4" s="240"/>
      <c r="C4" s="13"/>
      <c r="D4" s="165"/>
      <c r="E4" s="13"/>
      <c r="F4" s="13"/>
      <c r="G4" s="13" t="s">
        <v>170</v>
      </c>
      <c r="H4" s="13" t="s">
        <v>171</v>
      </c>
      <c r="I4" s="13" t="s">
        <v>172</v>
      </c>
      <c r="J4" s="14"/>
      <c r="K4" s="178">
        <v>1</v>
      </c>
      <c r="L4" s="179">
        <v>1</v>
      </c>
      <c r="M4" s="180"/>
      <c r="N4" s="180"/>
      <c r="O4" s="180"/>
      <c r="P4" s="17">
        <v>1</v>
      </c>
      <c r="Q4" s="21">
        <v>100</v>
      </c>
      <c r="R4" s="14">
        <v>0</v>
      </c>
      <c r="S4" s="13" t="s">
        <v>173</v>
      </c>
      <c r="T4" s="193" t="s">
        <v>174</v>
      </c>
      <c r="U4" s="21">
        <f>L4/$K$4*100</f>
        <v>100</v>
      </c>
      <c r="V4" s="17">
        <v>0</v>
      </c>
      <c r="W4" s="21">
        <f t="shared" si="0"/>
        <v>0</v>
      </c>
      <c r="X4" s="14">
        <v>0</v>
      </c>
      <c r="Y4" s="13"/>
      <c r="Z4" s="13"/>
      <c r="AA4" s="21">
        <f>M4/$K$4*100</f>
        <v>0</v>
      </c>
      <c r="AB4" s="17">
        <v>0</v>
      </c>
      <c r="AC4" s="21">
        <f t="shared" si="1"/>
        <v>0</v>
      </c>
      <c r="AD4" s="14">
        <v>0</v>
      </c>
      <c r="AE4" s="13"/>
      <c r="AF4" s="35"/>
      <c r="AG4" s="21">
        <f>N4/$K$4*100</f>
        <v>0</v>
      </c>
      <c r="AH4" s="17">
        <v>0</v>
      </c>
      <c r="AI4" s="21">
        <f t="shared" si="2"/>
        <v>0</v>
      </c>
      <c r="AJ4" s="14">
        <v>0</v>
      </c>
      <c r="AK4" s="13"/>
      <c r="AL4" s="13"/>
      <c r="AM4" s="21">
        <f>O4/$K$4*100</f>
        <v>0</v>
      </c>
    </row>
    <row r="5" spans="1:39" s="18" customFormat="1" ht="12">
      <c r="A5" s="237"/>
      <c r="B5" s="240"/>
      <c r="C5" s="13"/>
      <c r="D5" s="165"/>
      <c r="E5" s="13"/>
      <c r="F5" s="13"/>
      <c r="G5" s="13" t="s">
        <v>175</v>
      </c>
      <c r="H5" s="13" t="s">
        <v>176</v>
      </c>
      <c r="I5" s="13" t="s">
        <v>172</v>
      </c>
      <c r="J5" s="14"/>
      <c r="K5" s="178">
        <v>1</v>
      </c>
      <c r="L5" s="179">
        <v>1</v>
      </c>
      <c r="M5" s="180"/>
      <c r="N5" s="180"/>
      <c r="O5" s="180"/>
      <c r="P5" s="17">
        <v>1</v>
      </c>
      <c r="Q5" s="21">
        <v>100</v>
      </c>
      <c r="R5" s="14">
        <v>0</v>
      </c>
      <c r="S5" s="13" t="s">
        <v>177</v>
      </c>
      <c r="T5" s="28" t="s">
        <v>178</v>
      </c>
      <c r="U5" s="21">
        <f>L5/$K$5*100</f>
        <v>100</v>
      </c>
      <c r="V5" s="17">
        <v>0</v>
      </c>
      <c r="W5" s="21">
        <f t="shared" si="0"/>
        <v>0</v>
      </c>
      <c r="X5" s="14">
        <v>0</v>
      </c>
      <c r="Y5" s="13"/>
      <c r="Z5" s="13"/>
      <c r="AA5" s="21">
        <f>M5/$K$5*100</f>
        <v>0</v>
      </c>
      <c r="AB5" s="17">
        <v>0</v>
      </c>
      <c r="AC5" s="21">
        <f t="shared" si="1"/>
        <v>0</v>
      </c>
      <c r="AD5" s="14">
        <v>0</v>
      </c>
      <c r="AE5" s="13"/>
      <c r="AF5" s="40"/>
      <c r="AG5" s="21">
        <f>N5/$K$5*100</f>
        <v>0</v>
      </c>
      <c r="AH5" s="17">
        <v>0</v>
      </c>
      <c r="AI5" s="21">
        <f t="shared" si="2"/>
        <v>0</v>
      </c>
      <c r="AJ5" s="14">
        <v>0</v>
      </c>
      <c r="AK5" s="13"/>
      <c r="AL5" s="13"/>
      <c r="AM5" s="21">
        <f>O5/$K$5*100</f>
        <v>0</v>
      </c>
    </row>
    <row r="6" spans="1:39" s="18" customFormat="1" ht="12">
      <c r="A6" s="237"/>
      <c r="B6" s="240"/>
      <c r="C6" s="13"/>
      <c r="D6" s="165"/>
      <c r="E6" s="13"/>
      <c r="F6" s="13"/>
      <c r="G6" s="13" t="s">
        <v>179</v>
      </c>
      <c r="H6" s="13" t="s">
        <v>180</v>
      </c>
      <c r="I6" s="13" t="s">
        <v>172</v>
      </c>
      <c r="J6" s="14"/>
      <c r="K6" s="178">
        <v>4</v>
      </c>
      <c r="L6" s="181">
        <v>1</v>
      </c>
      <c r="M6" s="179">
        <v>1</v>
      </c>
      <c r="N6" s="179">
        <v>1</v>
      </c>
      <c r="O6" s="179">
        <v>1</v>
      </c>
      <c r="P6" s="17">
        <v>1</v>
      </c>
      <c r="Q6" s="21">
        <v>100</v>
      </c>
      <c r="R6" s="14">
        <v>0</v>
      </c>
      <c r="S6" s="13" t="s">
        <v>181</v>
      </c>
      <c r="T6" s="28" t="s">
        <v>182</v>
      </c>
      <c r="U6" s="21">
        <f>L6/$K$6*100</f>
        <v>25</v>
      </c>
      <c r="V6" s="17">
        <v>0</v>
      </c>
      <c r="W6" s="21">
        <f t="shared" si="0"/>
        <v>0</v>
      </c>
      <c r="X6" s="14">
        <v>0</v>
      </c>
      <c r="Y6" s="13"/>
      <c r="Z6" s="13"/>
      <c r="AA6" s="21">
        <f>M6/$K$6*100</f>
        <v>25</v>
      </c>
      <c r="AB6" s="17">
        <v>0</v>
      </c>
      <c r="AC6" s="21">
        <f t="shared" si="1"/>
        <v>0</v>
      </c>
      <c r="AD6" s="14">
        <v>0</v>
      </c>
      <c r="AE6" s="13"/>
      <c r="AF6" s="35"/>
      <c r="AG6" s="21">
        <f>N6/$K$6*100</f>
        <v>25</v>
      </c>
      <c r="AH6" s="17">
        <v>0</v>
      </c>
      <c r="AI6" s="21">
        <f t="shared" si="2"/>
        <v>0</v>
      </c>
      <c r="AJ6" s="14">
        <v>0</v>
      </c>
      <c r="AK6" s="13"/>
      <c r="AL6" s="13"/>
      <c r="AM6" s="21">
        <f>O6/$K$6*100</f>
        <v>25</v>
      </c>
    </row>
    <row r="7" spans="1:39" s="18" customFormat="1">
      <c r="A7" s="237"/>
      <c r="B7" s="240"/>
      <c r="C7" s="13"/>
      <c r="D7" s="165"/>
      <c r="E7" s="13"/>
      <c r="F7" s="13"/>
      <c r="G7" s="13" t="s">
        <v>183</v>
      </c>
      <c r="H7" s="13" t="s">
        <v>184</v>
      </c>
      <c r="I7" s="13" t="s">
        <v>185</v>
      </c>
      <c r="J7" s="14"/>
      <c r="K7" s="178">
        <v>1</v>
      </c>
      <c r="L7" s="181">
        <v>1</v>
      </c>
      <c r="M7" s="181"/>
      <c r="N7" s="181"/>
      <c r="O7" s="181"/>
      <c r="P7" s="17">
        <v>1</v>
      </c>
      <c r="Q7" s="21">
        <v>100</v>
      </c>
      <c r="R7" s="14">
        <v>0</v>
      </c>
      <c r="S7" s="13" t="s">
        <v>186</v>
      </c>
      <c r="T7" s="194" t="s">
        <v>187</v>
      </c>
      <c r="U7" s="21">
        <f>L7/$K$7*100</f>
        <v>100</v>
      </c>
      <c r="V7" s="17">
        <v>0</v>
      </c>
      <c r="W7" s="21">
        <f t="shared" si="0"/>
        <v>0</v>
      </c>
      <c r="X7" s="14">
        <v>0</v>
      </c>
      <c r="Y7" s="13"/>
      <c r="Z7" s="13"/>
      <c r="AA7" s="21">
        <f>M7/$K$7*100</f>
        <v>0</v>
      </c>
      <c r="AB7" s="17">
        <v>0</v>
      </c>
      <c r="AC7" s="21">
        <f t="shared" si="1"/>
        <v>0</v>
      </c>
      <c r="AD7" s="14">
        <v>0</v>
      </c>
      <c r="AE7" s="13"/>
      <c r="AF7" s="41"/>
      <c r="AG7" s="21">
        <f>N7/$K$7*100</f>
        <v>0</v>
      </c>
      <c r="AH7" s="17">
        <v>0</v>
      </c>
      <c r="AI7" s="21">
        <f t="shared" si="2"/>
        <v>0</v>
      </c>
      <c r="AJ7" s="14">
        <v>0</v>
      </c>
      <c r="AK7" s="13"/>
      <c r="AL7" s="13"/>
      <c r="AM7" s="21">
        <f>O7/$K$7*100</f>
        <v>0</v>
      </c>
    </row>
    <row r="8" spans="1:39" s="18" customFormat="1" ht="12">
      <c r="A8" s="237"/>
      <c r="B8" s="240"/>
      <c r="C8" s="13" t="s">
        <v>188</v>
      </c>
      <c r="D8" s="165" t="s">
        <v>163</v>
      </c>
      <c r="E8" s="13" t="s">
        <v>189</v>
      </c>
      <c r="F8" s="13"/>
      <c r="G8" s="13" t="s">
        <v>190</v>
      </c>
      <c r="H8" s="13" t="s">
        <v>191</v>
      </c>
      <c r="I8" s="13" t="s">
        <v>192</v>
      </c>
      <c r="J8" s="14"/>
      <c r="K8" s="178">
        <v>1</v>
      </c>
      <c r="L8" s="182"/>
      <c r="M8" s="179">
        <v>1</v>
      </c>
      <c r="N8" s="182"/>
      <c r="O8" s="182"/>
      <c r="P8" s="17">
        <v>1</v>
      </c>
      <c r="Q8" s="21">
        <v>0</v>
      </c>
      <c r="R8" s="14">
        <v>0</v>
      </c>
      <c r="S8" s="13" t="s">
        <v>193</v>
      </c>
      <c r="T8" s="29" t="s">
        <v>194</v>
      </c>
      <c r="U8" s="21">
        <f>L8/$K$8*100</f>
        <v>0</v>
      </c>
      <c r="V8" s="17">
        <v>0</v>
      </c>
      <c r="W8" s="21">
        <f t="shared" si="0"/>
        <v>0</v>
      </c>
      <c r="X8" s="14">
        <v>0</v>
      </c>
      <c r="Y8" s="13"/>
      <c r="Z8" s="13"/>
      <c r="AA8" s="21">
        <f>M8/$K$8*100</f>
        <v>100</v>
      </c>
      <c r="AB8" s="17">
        <v>0</v>
      </c>
      <c r="AC8" s="21">
        <f t="shared" si="1"/>
        <v>0</v>
      </c>
      <c r="AD8" s="14">
        <v>0</v>
      </c>
      <c r="AE8" s="13"/>
      <c r="AF8" s="42"/>
      <c r="AG8" s="21">
        <f>N8/$K$8*100</f>
        <v>0</v>
      </c>
      <c r="AH8" s="17">
        <v>0</v>
      </c>
      <c r="AI8" s="21">
        <f t="shared" si="2"/>
        <v>0</v>
      </c>
      <c r="AJ8" s="14">
        <v>0</v>
      </c>
      <c r="AK8" s="13"/>
      <c r="AL8" s="13"/>
      <c r="AM8" s="21">
        <f>O8/$K$8*100</f>
        <v>0</v>
      </c>
    </row>
    <row r="9" spans="1:39" s="18" customFormat="1" ht="12">
      <c r="A9" s="237"/>
      <c r="B9" s="240"/>
      <c r="C9" s="13"/>
      <c r="D9" s="165"/>
      <c r="E9" s="13"/>
      <c r="F9" s="13"/>
      <c r="G9" s="13" t="s">
        <v>195</v>
      </c>
      <c r="H9" s="13" t="s">
        <v>196</v>
      </c>
      <c r="I9" s="13" t="s">
        <v>192</v>
      </c>
      <c r="J9" s="14"/>
      <c r="K9" s="183">
        <v>4</v>
      </c>
      <c r="L9" s="183">
        <v>1</v>
      </c>
      <c r="M9" s="183">
        <v>1</v>
      </c>
      <c r="N9" s="183">
        <v>1</v>
      </c>
      <c r="O9" s="183">
        <v>1</v>
      </c>
      <c r="P9" s="17">
        <v>1</v>
      </c>
      <c r="Q9" s="21">
        <v>100</v>
      </c>
      <c r="R9" s="14">
        <v>0</v>
      </c>
      <c r="S9" s="13" t="s">
        <v>197</v>
      </c>
      <c r="T9" s="106" t="s">
        <v>198</v>
      </c>
      <c r="U9" s="21">
        <f>L9/$K$9*100</f>
        <v>25</v>
      </c>
      <c r="V9" s="17">
        <v>0</v>
      </c>
      <c r="W9" s="21">
        <f t="shared" si="0"/>
        <v>0</v>
      </c>
      <c r="X9" s="14">
        <v>0</v>
      </c>
      <c r="Y9" s="13"/>
      <c r="Z9" s="13"/>
      <c r="AA9" s="21">
        <f>M9/$K$9*100</f>
        <v>25</v>
      </c>
      <c r="AB9" s="17">
        <v>0</v>
      </c>
      <c r="AC9" s="21">
        <f t="shared" si="1"/>
        <v>0</v>
      </c>
      <c r="AD9" s="14">
        <v>0</v>
      </c>
      <c r="AE9" s="13"/>
      <c r="AF9" s="42"/>
      <c r="AG9" s="21">
        <f>N9/$K$9*100</f>
        <v>25</v>
      </c>
      <c r="AH9" s="17">
        <v>0</v>
      </c>
      <c r="AI9" s="21">
        <f t="shared" si="2"/>
        <v>0</v>
      </c>
      <c r="AJ9" s="14">
        <v>0</v>
      </c>
      <c r="AK9" s="13"/>
      <c r="AL9" s="13"/>
      <c r="AM9" s="21">
        <f>O9/$K$9*100</f>
        <v>25</v>
      </c>
    </row>
    <row r="10" spans="1:39" s="18" customFormat="1" ht="12">
      <c r="A10" s="237"/>
      <c r="B10" s="240"/>
      <c r="C10" s="13"/>
      <c r="D10" s="165"/>
      <c r="E10" s="13"/>
      <c r="F10" s="13"/>
      <c r="G10" s="13" t="s">
        <v>199</v>
      </c>
      <c r="H10" s="13" t="s">
        <v>200</v>
      </c>
      <c r="I10" s="13" t="s">
        <v>185</v>
      </c>
      <c r="J10" s="14"/>
      <c r="K10" s="183">
        <v>4</v>
      </c>
      <c r="L10" s="183">
        <v>1</v>
      </c>
      <c r="M10" s="183">
        <v>1</v>
      </c>
      <c r="N10" s="183">
        <v>1</v>
      </c>
      <c r="O10" s="183">
        <v>1</v>
      </c>
      <c r="P10" s="17">
        <v>1</v>
      </c>
      <c r="Q10" s="21">
        <v>100</v>
      </c>
      <c r="R10" s="14">
        <v>0</v>
      </c>
      <c r="S10" s="13" t="s">
        <v>201</v>
      </c>
      <c r="T10" s="36" t="s">
        <v>202</v>
      </c>
      <c r="U10" s="21">
        <f t="shared" ref="U10:U27" si="3">L10/$K$10*100</f>
        <v>25</v>
      </c>
      <c r="V10" s="17">
        <v>0</v>
      </c>
      <c r="W10" s="21">
        <f t="shared" si="0"/>
        <v>0</v>
      </c>
      <c r="X10" s="14">
        <v>0</v>
      </c>
      <c r="Y10" s="13"/>
      <c r="Z10" s="13"/>
      <c r="AA10" s="21">
        <f t="shared" ref="AA10:AA27" si="4">M10/$K$10*100</f>
        <v>25</v>
      </c>
      <c r="AB10" s="17">
        <v>0</v>
      </c>
      <c r="AC10" s="21">
        <f t="shared" si="1"/>
        <v>0</v>
      </c>
      <c r="AD10" s="14">
        <v>0</v>
      </c>
      <c r="AE10" s="13"/>
      <c r="AF10" s="43"/>
      <c r="AG10" s="21">
        <f t="shared" ref="AG10:AG27" si="5">N10/$K$10*100</f>
        <v>25</v>
      </c>
      <c r="AH10" s="17">
        <v>0</v>
      </c>
      <c r="AI10" s="21">
        <f t="shared" si="2"/>
        <v>0</v>
      </c>
      <c r="AJ10" s="14">
        <v>0</v>
      </c>
      <c r="AK10" s="13"/>
      <c r="AL10" s="13"/>
      <c r="AM10" s="21">
        <f t="shared" ref="AM10:AM26" si="6">O10/$K$10*100</f>
        <v>25</v>
      </c>
    </row>
    <row r="11" spans="1:39" s="18" customFormat="1" ht="12">
      <c r="A11" s="237"/>
      <c r="B11" s="240"/>
      <c r="C11" s="13" t="s">
        <v>203</v>
      </c>
      <c r="D11" s="165" t="s">
        <v>163</v>
      </c>
      <c r="E11" s="13" t="s">
        <v>204</v>
      </c>
      <c r="F11" s="13"/>
      <c r="G11" s="13" t="s">
        <v>205</v>
      </c>
      <c r="H11" s="13" t="s">
        <v>206</v>
      </c>
      <c r="I11" s="13" t="s">
        <v>185</v>
      </c>
      <c r="J11" s="14"/>
      <c r="K11" s="183">
        <v>1</v>
      </c>
      <c r="L11" s="182"/>
      <c r="M11" s="183">
        <v>1</v>
      </c>
      <c r="N11" s="182"/>
      <c r="O11" s="182"/>
      <c r="P11" s="17">
        <v>1</v>
      </c>
      <c r="Q11" s="21">
        <v>0</v>
      </c>
      <c r="R11" s="14">
        <v>0</v>
      </c>
      <c r="S11" s="13" t="s">
        <v>207</v>
      </c>
      <c r="T11" s="184" t="s">
        <v>208</v>
      </c>
      <c r="U11" s="21">
        <f t="shared" si="3"/>
        <v>0</v>
      </c>
      <c r="V11" s="17">
        <v>0</v>
      </c>
      <c r="W11" s="21">
        <f t="shared" si="0"/>
        <v>0</v>
      </c>
      <c r="X11" s="14">
        <v>0</v>
      </c>
      <c r="Y11" s="13"/>
      <c r="Z11" s="13"/>
      <c r="AA11" s="21">
        <f t="shared" si="4"/>
        <v>25</v>
      </c>
      <c r="AB11" s="17">
        <v>0</v>
      </c>
      <c r="AC11" s="21">
        <f t="shared" si="1"/>
        <v>0</v>
      </c>
      <c r="AD11" s="14">
        <v>0</v>
      </c>
      <c r="AE11" s="13"/>
      <c r="AF11" s="40"/>
      <c r="AG11" s="21">
        <f t="shared" si="5"/>
        <v>0</v>
      </c>
      <c r="AH11" s="17">
        <v>0</v>
      </c>
      <c r="AI11" s="21">
        <f t="shared" si="2"/>
        <v>0</v>
      </c>
      <c r="AJ11" s="14">
        <v>0</v>
      </c>
      <c r="AK11" s="13"/>
      <c r="AL11" s="13"/>
      <c r="AM11" s="21">
        <f t="shared" si="6"/>
        <v>0</v>
      </c>
    </row>
    <row r="12" spans="1:39" s="18" customFormat="1" ht="12">
      <c r="A12" s="237"/>
      <c r="B12" s="240"/>
      <c r="C12" s="13"/>
      <c r="D12" s="165"/>
      <c r="E12" s="13"/>
      <c r="F12" s="13"/>
      <c r="G12" s="13" t="s">
        <v>209</v>
      </c>
      <c r="H12" s="13" t="s">
        <v>210</v>
      </c>
      <c r="I12" s="13" t="s">
        <v>185</v>
      </c>
      <c r="J12" s="14"/>
      <c r="K12" s="183">
        <v>6</v>
      </c>
      <c r="L12" s="183">
        <v>1</v>
      </c>
      <c r="M12" s="183">
        <v>1</v>
      </c>
      <c r="N12" s="183">
        <v>1</v>
      </c>
      <c r="O12" s="183">
        <v>3</v>
      </c>
      <c r="P12" s="17">
        <v>0</v>
      </c>
      <c r="Q12" s="21">
        <v>0</v>
      </c>
      <c r="R12" s="14">
        <v>0</v>
      </c>
      <c r="S12" s="13" t="s">
        <v>211</v>
      </c>
      <c r="T12" s="185" t="s">
        <v>55</v>
      </c>
      <c r="U12" s="21">
        <f t="shared" si="3"/>
        <v>25</v>
      </c>
      <c r="V12" s="17">
        <v>0</v>
      </c>
      <c r="W12" s="21">
        <f t="shared" si="0"/>
        <v>0</v>
      </c>
      <c r="X12" s="14">
        <v>0</v>
      </c>
      <c r="Y12" s="13"/>
      <c r="Z12" s="13"/>
      <c r="AA12" s="21">
        <f t="shared" si="4"/>
        <v>25</v>
      </c>
      <c r="AB12" s="17">
        <v>0</v>
      </c>
      <c r="AC12" s="21">
        <f t="shared" si="1"/>
        <v>0</v>
      </c>
      <c r="AD12" s="14">
        <v>0</v>
      </c>
      <c r="AE12" s="13"/>
      <c r="AF12" s="29"/>
      <c r="AG12" s="21">
        <f t="shared" si="5"/>
        <v>25</v>
      </c>
      <c r="AH12" s="17">
        <v>0</v>
      </c>
      <c r="AI12" s="21">
        <f t="shared" si="2"/>
        <v>0</v>
      </c>
      <c r="AJ12" s="14">
        <v>0</v>
      </c>
      <c r="AK12" s="13"/>
      <c r="AL12" s="13"/>
      <c r="AM12" s="21">
        <f t="shared" si="6"/>
        <v>75</v>
      </c>
    </row>
    <row r="13" spans="1:39" s="18" customFormat="1" ht="12">
      <c r="A13" s="237"/>
      <c r="B13" s="240"/>
      <c r="C13" s="13"/>
      <c r="D13" s="165"/>
      <c r="E13" s="13"/>
      <c r="F13" s="13"/>
      <c r="G13" s="13" t="s">
        <v>212</v>
      </c>
      <c r="H13" s="13" t="s">
        <v>213</v>
      </c>
      <c r="I13" s="13" t="s">
        <v>214</v>
      </c>
      <c r="J13" s="14"/>
      <c r="K13" s="186">
        <v>1</v>
      </c>
      <c r="L13" s="186">
        <v>1</v>
      </c>
      <c r="M13" s="186">
        <v>1</v>
      </c>
      <c r="N13" s="186">
        <v>1</v>
      </c>
      <c r="O13" s="186">
        <v>1</v>
      </c>
      <c r="P13" s="138">
        <v>1</v>
      </c>
      <c r="Q13" s="21">
        <v>100</v>
      </c>
      <c r="R13" s="14">
        <v>0</v>
      </c>
      <c r="S13" s="13" t="s">
        <v>215</v>
      </c>
      <c r="T13" s="29" t="s">
        <v>216</v>
      </c>
      <c r="U13" s="21">
        <f t="shared" si="3"/>
        <v>25</v>
      </c>
      <c r="V13" s="17">
        <v>0</v>
      </c>
      <c r="W13" s="21">
        <f t="shared" si="0"/>
        <v>0</v>
      </c>
      <c r="X13" s="14">
        <v>0</v>
      </c>
      <c r="Y13" s="13"/>
      <c r="Z13" s="13"/>
      <c r="AA13" s="21">
        <f t="shared" si="4"/>
        <v>25</v>
      </c>
      <c r="AB13" s="17">
        <v>0</v>
      </c>
      <c r="AC13" s="21">
        <f t="shared" si="1"/>
        <v>0</v>
      </c>
      <c r="AD13" s="14">
        <v>0</v>
      </c>
      <c r="AE13" s="13"/>
      <c r="AF13" s="43"/>
      <c r="AG13" s="21">
        <f t="shared" si="5"/>
        <v>25</v>
      </c>
      <c r="AH13" s="17">
        <v>0</v>
      </c>
      <c r="AI13" s="21">
        <f t="shared" si="2"/>
        <v>0</v>
      </c>
      <c r="AJ13" s="14">
        <v>0</v>
      </c>
      <c r="AK13" s="13"/>
      <c r="AL13" s="13"/>
      <c r="AM13" s="21">
        <f t="shared" si="6"/>
        <v>25</v>
      </c>
    </row>
    <row r="14" spans="1:39" s="18" customFormat="1" ht="12">
      <c r="A14" s="237"/>
      <c r="B14" s="240"/>
      <c r="C14" s="13" t="s">
        <v>188</v>
      </c>
      <c r="D14" s="165" t="s">
        <v>163</v>
      </c>
      <c r="E14" s="13" t="s">
        <v>217</v>
      </c>
      <c r="F14" s="13"/>
      <c r="G14" s="13" t="s">
        <v>218</v>
      </c>
      <c r="H14" s="13" t="s">
        <v>171</v>
      </c>
      <c r="I14" s="13" t="s">
        <v>167</v>
      </c>
      <c r="J14" s="14"/>
      <c r="K14" s="186">
        <v>1</v>
      </c>
      <c r="L14" s="186">
        <v>1</v>
      </c>
      <c r="M14" s="186">
        <v>1</v>
      </c>
      <c r="N14" s="186">
        <v>1</v>
      </c>
      <c r="O14" s="186">
        <v>1</v>
      </c>
      <c r="P14" s="138">
        <v>1</v>
      </c>
      <c r="Q14" s="21">
        <v>100</v>
      </c>
      <c r="R14" s="14">
        <v>0</v>
      </c>
      <c r="S14" s="13" t="s">
        <v>219</v>
      </c>
      <c r="T14" s="28" t="s">
        <v>220</v>
      </c>
      <c r="U14" s="21">
        <f t="shared" si="3"/>
        <v>25</v>
      </c>
      <c r="V14" s="17">
        <v>0</v>
      </c>
      <c r="W14" s="21">
        <f t="shared" si="0"/>
        <v>0</v>
      </c>
      <c r="X14" s="14">
        <v>0</v>
      </c>
      <c r="Y14" s="13"/>
      <c r="Z14" s="13"/>
      <c r="AA14" s="21">
        <f t="shared" si="4"/>
        <v>25</v>
      </c>
      <c r="AB14" s="17">
        <v>0</v>
      </c>
      <c r="AC14" s="21">
        <f t="shared" si="1"/>
        <v>0</v>
      </c>
      <c r="AD14" s="14">
        <v>0</v>
      </c>
      <c r="AE14" s="13"/>
      <c r="AF14" s="44"/>
      <c r="AG14" s="21">
        <f t="shared" si="5"/>
        <v>25</v>
      </c>
      <c r="AH14" s="17">
        <v>0</v>
      </c>
      <c r="AI14" s="21">
        <f t="shared" si="2"/>
        <v>0</v>
      </c>
      <c r="AJ14" s="14">
        <v>0</v>
      </c>
      <c r="AK14" s="13"/>
      <c r="AL14" s="13"/>
      <c r="AM14" s="21">
        <f t="shared" si="6"/>
        <v>25</v>
      </c>
    </row>
    <row r="15" spans="1:39" s="18" customFormat="1" ht="12">
      <c r="A15" s="237"/>
      <c r="B15" s="240"/>
      <c r="C15" s="13"/>
      <c r="D15" s="165"/>
      <c r="E15" s="13"/>
      <c r="F15" s="13"/>
      <c r="G15" s="13" t="s">
        <v>221</v>
      </c>
      <c r="H15" s="13" t="s">
        <v>222</v>
      </c>
      <c r="I15" s="13" t="s">
        <v>167</v>
      </c>
      <c r="J15" s="14"/>
      <c r="K15" s="186">
        <v>1</v>
      </c>
      <c r="L15" s="186">
        <v>1</v>
      </c>
      <c r="M15" s="186">
        <v>1</v>
      </c>
      <c r="N15" s="186">
        <v>1</v>
      </c>
      <c r="O15" s="186">
        <v>1</v>
      </c>
      <c r="P15" s="138">
        <v>1</v>
      </c>
      <c r="Q15" s="21">
        <v>100</v>
      </c>
      <c r="R15" s="14">
        <v>0</v>
      </c>
      <c r="S15" s="13" t="s">
        <v>223</v>
      </c>
      <c r="T15" s="28" t="s">
        <v>224</v>
      </c>
      <c r="U15" s="21">
        <f t="shared" si="3"/>
        <v>25</v>
      </c>
      <c r="V15" s="17">
        <v>0</v>
      </c>
      <c r="W15" s="21">
        <f t="shared" si="0"/>
        <v>0</v>
      </c>
      <c r="X15" s="14">
        <v>0</v>
      </c>
      <c r="Y15" s="13"/>
      <c r="Z15" s="13"/>
      <c r="AA15" s="21">
        <f t="shared" si="4"/>
        <v>25</v>
      </c>
      <c r="AB15" s="17">
        <v>0</v>
      </c>
      <c r="AC15" s="21">
        <f t="shared" si="1"/>
        <v>0</v>
      </c>
      <c r="AD15" s="14">
        <v>0</v>
      </c>
      <c r="AE15" s="13"/>
      <c r="AF15" s="35"/>
      <c r="AG15" s="21">
        <f t="shared" si="5"/>
        <v>25</v>
      </c>
      <c r="AH15" s="17">
        <v>0</v>
      </c>
      <c r="AI15" s="21">
        <f t="shared" si="2"/>
        <v>0</v>
      </c>
      <c r="AJ15" s="14">
        <v>0</v>
      </c>
      <c r="AK15" s="13"/>
      <c r="AL15" s="13"/>
      <c r="AM15" s="21">
        <f t="shared" si="6"/>
        <v>25</v>
      </c>
    </row>
    <row r="16" spans="1:39" s="18" customFormat="1" ht="12">
      <c r="A16" s="237"/>
      <c r="B16" s="240"/>
      <c r="C16" s="13"/>
      <c r="D16" s="165"/>
      <c r="E16" s="13"/>
      <c r="F16" s="13"/>
      <c r="G16" s="13" t="s">
        <v>225</v>
      </c>
      <c r="H16" s="13" t="s">
        <v>226</v>
      </c>
      <c r="I16" s="13" t="s">
        <v>167</v>
      </c>
      <c r="J16" s="14"/>
      <c r="K16" s="183">
        <v>4</v>
      </c>
      <c r="L16" s="183">
        <v>1</v>
      </c>
      <c r="M16" s="183">
        <v>1</v>
      </c>
      <c r="N16" s="183">
        <v>1</v>
      </c>
      <c r="O16" s="183">
        <v>1</v>
      </c>
      <c r="P16" s="17">
        <v>1</v>
      </c>
      <c r="Q16" s="21">
        <v>100</v>
      </c>
      <c r="R16" s="14">
        <v>0</v>
      </c>
      <c r="S16" s="13" t="s">
        <v>227</v>
      </c>
      <c r="T16" s="28" t="s">
        <v>224</v>
      </c>
      <c r="U16" s="21">
        <f t="shared" si="3"/>
        <v>25</v>
      </c>
      <c r="V16" s="17">
        <v>0</v>
      </c>
      <c r="W16" s="21">
        <f t="shared" si="0"/>
        <v>0</v>
      </c>
      <c r="X16" s="14">
        <v>0</v>
      </c>
      <c r="Y16" s="13"/>
      <c r="Z16" s="13"/>
      <c r="AA16" s="21">
        <f t="shared" si="4"/>
        <v>25</v>
      </c>
      <c r="AB16" s="17">
        <v>0</v>
      </c>
      <c r="AC16" s="21">
        <f t="shared" si="1"/>
        <v>0</v>
      </c>
      <c r="AD16" s="14">
        <v>0</v>
      </c>
      <c r="AE16" s="13"/>
      <c r="AF16" s="45"/>
      <c r="AG16" s="21">
        <f t="shared" si="5"/>
        <v>25</v>
      </c>
      <c r="AH16" s="17">
        <v>0</v>
      </c>
      <c r="AI16" s="21">
        <f t="shared" si="2"/>
        <v>0</v>
      </c>
      <c r="AJ16" s="14">
        <v>0</v>
      </c>
      <c r="AK16" s="13"/>
      <c r="AL16" s="13"/>
      <c r="AM16" s="21">
        <f t="shared" si="6"/>
        <v>25</v>
      </c>
    </row>
    <row r="17" spans="1:39" s="18" customFormat="1" ht="12">
      <c r="A17" s="237"/>
      <c r="B17" s="240"/>
      <c r="C17" s="13" t="s">
        <v>188</v>
      </c>
      <c r="D17" s="165" t="s">
        <v>163</v>
      </c>
      <c r="E17" s="13" t="s">
        <v>228</v>
      </c>
      <c r="F17" s="13"/>
      <c r="G17" s="13" t="s">
        <v>229</v>
      </c>
      <c r="H17" s="13" t="s">
        <v>230</v>
      </c>
      <c r="I17" s="13" t="s">
        <v>231</v>
      </c>
      <c r="J17" s="14" t="s">
        <v>55</v>
      </c>
      <c r="K17" s="186">
        <v>1</v>
      </c>
      <c r="L17" s="186">
        <v>1</v>
      </c>
      <c r="M17" s="186">
        <v>1</v>
      </c>
      <c r="N17" s="186">
        <v>1</v>
      </c>
      <c r="O17" s="186">
        <v>1</v>
      </c>
      <c r="P17" s="187">
        <v>1</v>
      </c>
      <c r="Q17" s="21">
        <v>100</v>
      </c>
      <c r="R17" s="14">
        <v>0</v>
      </c>
      <c r="S17" s="13" t="s">
        <v>232</v>
      </c>
      <c r="T17" s="28" t="s">
        <v>224</v>
      </c>
      <c r="U17" s="21">
        <f t="shared" si="3"/>
        <v>25</v>
      </c>
      <c r="V17" s="17">
        <v>0</v>
      </c>
      <c r="W17" s="21">
        <f t="shared" si="0"/>
        <v>0</v>
      </c>
      <c r="X17" s="14">
        <v>0</v>
      </c>
      <c r="Y17" s="13"/>
      <c r="Z17" s="13"/>
      <c r="AA17" s="21">
        <f t="shared" si="4"/>
        <v>25</v>
      </c>
      <c r="AB17" s="17">
        <v>0</v>
      </c>
      <c r="AC17" s="21">
        <f t="shared" si="1"/>
        <v>0</v>
      </c>
      <c r="AD17" s="14">
        <v>0</v>
      </c>
      <c r="AE17" s="13"/>
      <c r="AF17" s="35"/>
      <c r="AG17" s="21">
        <f t="shared" si="5"/>
        <v>25</v>
      </c>
      <c r="AH17" s="17">
        <v>0</v>
      </c>
      <c r="AI17" s="21">
        <f t="shared" si="2"/>
        <v>0</v>
      </c>
      <c r="AJ17" s="14">
        <v>0</v>
      </c>
      <c r="AK17" s="13"/>
      <c r="AL17" s="13"/>
      <c r="AM17" s="21">
        <f t="shared" si="6"/>
        <v>25</v>
      </c>
    </row>
    <row r="18" spans="1:39" s="18" customFormat="1">
      <c r="A18" s="237"/>
      <c r="B18" s="240"/>
      <c r="C18" s="13"/>
      <c r="D18" s="165"/>
      <c r="E18" s="13"/>
      <c r="F18" s="13"/>
      <c r="G18" s="13" t="s">
        <v>233</v>
      </c>
      <c r="H18" s="13" t="s">
        <v>166</v>
      </c>
      <c r="I18" s="13" t="s">
        <v>231</v>
      </c>
      <c r="J18" s="14" t="s">
        <v>55</v>
      </c>
      <c r="K18" s="183">
        <v>3</v>
      </c>
      <c r="L18" s="183">
        <v>1</v>
      </c>
      <c r="M18" s="183"/>
      <c r="N18" s="183">
        <v>1</v>
      </c>
      <c r="O18" s="183">
        <v>1</v>
      </c>
      <c r="P18" s="17">
        <v>0</v>
      </c>
      <c r="Q18" s="21">
        <v>0</v>
      </c>
      <c r="R18" s="14">
        <v>0</v>
      </c>
      <c r="S18" s="13" t="s">
        <v>234</v>
      </c>
      <c r="T18" s="195" t="s">
        <v>235</v>
      </c>
      <c r="U18" s="21">
        <f t="shared" si="3"/>
        <v>25</v>
      </c>
      <c r="V18" s="17">
        <v>0</v>
      </c>
      <c r="W18" s="21">
        <f t="shared" si="0"/>
        <v>0</v>
      </c>
      <c r="X18" s="14">
        <v>0</v>
      </c>
      <c r="Y18" s="13"/>
      <c r="Z18" s="13"/>
      <c r="AA18" s="21">
        <f t="shared" si="4"/>
        <v>0</v>
      </c>
      <c r="AB18" s="17">
        <v>0</v>
      </c>
      <c r="AC18" s="21">
        <f t="shared" si="1"/>
        <v>0</v>
      </c>
      <c r="AD18" s="14">
        <v>0</v>
      </c>
      <c r="AE18" s="13"/>
      <c r="AF18" s="43"/>
      <c r="AG18" s="21">
        <f t="shared" si="5"/>
        <v>25</v>
      </c>
      <c r="AH18" s="17">
        <v>0</v>
      </c>
      <c r="AI18" s="21">
        <f t="shared" si="2"/>
        <v>0</v>
      </c>
      <c r="AJ18" s="14">
        <v>0</v>
      </c>
      <c r="AK18" s="13"/>
      <c r="AL18" s="13"/>
      <c r="AM18" s="21">
        <f t="shared" si="6"/>
        <v>25</v>
      </c>
    </row>
    <row r="19" spans="1:39" s="18" customFormat="1" ht="12">
      <c r="A19" s="237"/>
      <c r="B19" s="240"/>
      <c r="C19" s="13"/>
      <c r="D19" s="165"/>
      <c r="E19" s="13"/>
      <c r="F19" s="13"/>
      <c r="G19" s="13" t="s">
        <v>236</v>
      </c>
      <c r="H19" s="13" t="s">
        <v>237</v>
      </c>
      <c r="I19" s="13" t="s">
        <v>231</v>
      </c>
      <c r="J19" s="14" t="s">
        <v>55</v>
      </c>
      <c r="K19" s="182">
        <v>3</v>
      </c>
      <c r="L19" s="183"/>
      <c r="M19" s="183">
        <v>1</v>
      </c>
      <c r="N19" s="183">
        <v>1</v>
      </c>
      <c r="O19" s="183">
        <v>1</v>
      </c>
      <c r="P19" s="17">
        <v>0</v>
      </c>
      <c r="Q19" s="21">
        <v>0</v>
      </c>
      <c r="R19" s="14">
        <v>0</v>
      </c>
      <c r="S19" s="13" t="s">
        <v>55</v>
      </c>
      <c r="T19" s="185" t="s">
        <v>55</v>
      </c>
      <c r="U19" s="21">
        <f t="shared" si="3"/>
        <v>0</v>
      </c>
      <c r="V19" s="17">
        <v>0</v>
      </c>
      <c r="W19" s="21">
        <f t="shared" si="0"/>
        <v>0</v>
      </c>
      <c r="X19" s="14">
        <v>0</v>
      </c>
      <c r="Y19" s="13"/>
      <c r="Z19" s="13"/>
      <c r="AA19" s="21">
        <f t="shared" si="4"/>
        <v>25</v>
      </c>
      <c r="AB19" s="17">
        <v>0</v>
      </c>
      <c r="AC19" s="21">
        <f t="shared" si="1"/>
        <v>0</v>
      </c>
      <c r="AD19" s="14">
        <v>0</v>
      </c>
      <c r="AE19" s="13"/>
      <c r="AF19" s="35"/>
      <c r="AG19" s="21">
        <f t="shared" si="5"/>
        <v>25</v>
      </c>
      <c r="AH19" s="17">
        <v>0</v>
      </c>
      <c r="AI19" s="21">
        <f t="shared" si="2"/>
        <v>0</v>
      </c>
      <c r="AJ19" s="14">
        <v>0</v>
      </c>
      <c r="AK19" s="13"/>
      <c r="AL19" s="13"/>
      <c r="AM19" s="21">
        <f t="shared" si="6"/>
        <v>25</v>
      </c>
    </row>
    <row r="20" spans="1:39" s="18" customFormat="1" ht="12">
      <c r="A20" s="237"/>
      <c r="B20" s="240"/>
      <c r="C20" s="13"/>
      <c r="D20" s="165"/>
      <c r="E20" s="13"/>
      <c r="F20" s="13"/>
      <c r="G20" s="13" t="s">
        <v>238</v>
      </c>
      <c r="H20" s="13" t="s">
        <v>230</v>
      </c>
      <c r="I20" s="13" t="s">
        <v>231</v>
      </c>
      <c r="J20" s="14" t="s">
        <v>55</v>
      </c>
      <c r="K20" s="188">
        <v>1</v>
      </c>
      <c r="L20" s="189">
        <v>1</v>
      </c>
      <c r="M20" s="182"/>
      <c r="N20" s="182"/>
      <c r="O20" s="182"/>
      <c r="P20" s="17">
        <v>1</v>
      </c>
      <c r="Q20" s="21">
        <v>100</v>
      </c>
      <c r="R20" s="14">
        <v>0</v>
      </c>
      <c r="S20" s="13" t="s">
        <v>239</v>
      </c>
      <c r="T20" s="52" t="s">
        <v>224</v>
      </c>
      <c r="U20" s="21">
        <f t="shared" si="3"/>
        <v>25</v>
      </c>
      <c r="V20" s="17">
        <v>0</v>
      </c>
      <c r="W20" s="21">
        <f t="shared" si="0"/>
        <v>0</v>
      </c>
      <c r="X20" s="14">
        <v>0</v>
      </c>
      <c r="Y20" s="13"/>
      <c r="Z20" s="13"/>
      <c r="AA20" s="21">
        <f t="shared" si="4"/>
        <v>0</v>
      </c>
      <c r="AB20" s="17">
        <v>0</v>
      </c>
      <c r="AC20" s="21">
        <f t="shared" si="1"/>
        <v>0</v>
      </c>
      <c r="AD20" s="14">
        <v>0</v>
      </c>
      <c r="AE20" s="13"/>
      <c r="AF20" s="29"/>
      <c r="AG20" s="21">
        <f t="shared" si="5"/>
        <v>0</v>
      </c>
      <c r="AH20" s="17">
        <v>0</v>
      </c>
      <c r="AI20" s="21">
        <f t="shared" si="2"/>
        <v>0</v>
      </c>
      <c r="AJ20" s="14">
        <v>0</v>
      </c>
      <c r="AK20" s="13"/>
      <c r="AL20" s="13"/>
      <c r="AM20" s="21">
        <f t="shared" si="6"/>
        <v>0</v>
      </c>
    </row>
    <row r="21" spans="1:39" s="18" customFormat="1" ht="12">
      <c r="A21" s="237"/>
      <c r="B21" s="240"/>
      <c r="C21" s="13" t="s">
        <v>188</v>
      </c>
      <c r="D21" s="165" t="s">
        <v>163</v>
      </c>
      <c r="E21" s="13" t="s">
        <v>240</v>
      </c>
      <c r="F21" s="13"/>
      <c r="G21" s="13" t="s">
        <v>241</v>
      </c>
      <c r="H21" s="13" t="s">
        <v>242</v>
      </c>
      <c r="I21" s="13" t="s">
        <v>243</v>
      </c>
      <c r="J21" s="14" t="s">
        <v>55</v>
      </c>
      <c r="K21" s="183">
        <v>1</v>
      </c>
      <c r="L21" s="189"/>
      <c r="M21" s="188"/>
      <c r="N21" s="182"/>
      <c r="O21" s="182">
        <v>1</v>
      </c>
      <c r="P21" s="138">
        <v>0.25</v>
      </c>
      <c r="Q21" s="21">
        <v>0</v>
      </c>
      <c r="R21" s="14">
        <v>0</v>
      </c>
      <c r="S21" s="13" t="s">
        <v>244</v>
      </c>
      <c r="T21" s="29" t="s">
        <v>245</v>
      </c>
      <c r="U21" s="21">
        <f t="shared" si="3"/>
        <v>0</v>
      </c>
      <c r="V21" s="17">
        <v>0</v>
      </c>
      <c r="W21" s="21">
        <f t="shared" si="0"/>
        <v>0</v>
      </c>
      <c r="X21" s="14">
        <v>0</v>
      </c>
      <c r="Y21" s="13"/>
      <c r="Z21" s="13"/>
      <c r="AA21" s="21">
        <f t="shared" si="4"/>
        <v>0</v>
      </c>
      <c r="AB21" s="17">
        <v>0</v>
      </c>
      <c r="AC21" s="21">
        <f t="shared" si="1"/>
        <v>0</v>
      </c>
      <c r="AD21" s="14">
        <v>0</v>
      </c>
      <c r="AE21" s="13"/>
      <c r="AF21" s="35"/>
      <c r="AG21" s="21">
        <f t="shared" si="5"/>
        <v>0</v>
      </c>
      <c r="AH21" s="17">
        <v>0</v>
      </c>
      <c r="AI21" s="21">
        <f t="shared" si="2"/>
        <v>0</v>
      </c>
      <c r="AJ21" s="14">
        <v>0</v>
      </c>
      <c r="AK21" s="13"/>
      <c r="AL21" s="13"/>
      <c r="AM21" s="21">
        <f t="shared" si="6"/>
        <v>25</v>
      </c>
    </row>
    <row r="22" spans="1:39" s="18" customFormat="1" ht="12">
      <c r="A22" s="237"/>
      <c r="B22" s="240"/>
      <c r="C22" s="13"/>
      <c r="D22" s="165"/>
      <c r="E22" s="13"/>
      <c r="F22" s="13"/>
      <c r="G22" s="13" t="s">
        <v>246</v>
      </c>
      <c r="H22" s="13" t="s">
        <v>247</v>
      </c>
      <c r="I22" s="13" t="s">
        <v>243</v>
      </c>
      <c r="J22" s="14"/>
      <c r="K22" s="183">
        <v>1</v>
      </c>
      <c r="L22" s="182"/>
      <c r="M22" s="188"/>
      <c r="N22" s="182"/>
      <c r="O22" s="182">
        <v>1</v>
      </c>
      <c r="P22" s="17">
        <v>0</v>
      </c>
      <c r="Q22" s="21">
        <v>0</v>
      </c>
      <c r="R22" s="14">
        <v>0</v>
      </c>
      <c r="S22" s="13" t="s">
        <v>248</v>
      </c>
      <c r="T22" s="185" t="s">
        <v>55</v>
      </c>
      <c r="U22" s="21">
        <f t="shared" si="3"/>
        <v>0</v>
      </c>
      <c r="V22" s="17">
        <v>0</v>
      </c>
      <c r="W22" s="21">
        <f t="shared" si="0"/>
        <v>0</v>
      </c>
      <c r="X22" s="14">
        <v>0</v>
      </c>
      <c r="Y22" s="13"/>
      <c r="Z22" s="13"/>
      <c r="AA22" s="21">
        <f t="shared" si="4"/>
        <v>0</v>
      </c>
      <c r="AB22" s="17">
        <v>0</v>
      </c>
      <c r="AC22" s="21">
        <f t="shared" si="1"/>
        <v>0</v>
      </c>
      <c r="AD22" s="14">
        <v>0</v>
      </c>
      <c r="AE22" s="13"/>
      <c r="AF22" s="46"/>
      <c r="AG22" s="21">
        <f t="shared" si="5"/>
        <v>0</v>
      </c>
      <c r="AH22" s="17">
        <v>0</v>
      </c>
      <c r="AI22" s="21">
        <f t="shared" si="2"/>
        <v>0</v>
      </c>
      <c r="AJ22" s="14">
        <v>0</v>
      </c>
      <c r="AK22" s="13"/>
      <c r="AL22" s="13"/>
      <c r="AM22" s="21">
        <f t="shared" si="6"/>
        <v>25</v>
      </c>
    </row>
    <row r="23" spans="1:39" s="18" customFormat="1" ht="12">
      <c r="A23" s="237"/>
      <c r="B23" s="240"/>
      <c r="C23" s="13"/>
      <c r="D23" s="165"/>
      <c r="E23" s="13"/>
      <c r="F23" s="13"/>
      <c r="G23" s="13" t="s">
        <v>249</v>
      </c>
      <c r="H23" s="13" t="s">
        <v>250</v>
      </c>
      <c r="I23" s="13" t="s">
        <v>251</v>
      </c>
      <c r="J23" s="14"/>
      <c r="K23" s="186">
        <v>1</v>
      </c>
      <c r="L23" s="186">
        <v>1</v>
      </c>
      <c r="M23" s="186">
        <v>1</v>
      </c>
      <c r="N23" s="186">
        <v>1</v>
      </c>
      <c r="O23" s="186">
        <v>1</v>
      </c>
      <c r="P23" s="138">
        <v>1</v>
      </c>
      <c r="Q23" s="21">
        <v>100</v>
      </c>
      <c r="R23" s="14">
        <v>0</v>
      </c>
      <c r="S23" s="13" t="s">
        <v>252</v>
      </c>
      <c r="T23" s="29" t="s">
        <v>253</v>
      </c>
      <c r="U23" s="21">
        <f t="shared" si="3"/>
        <v>25</v>
      </c>
      <c r="V23" s="17">
        <v>0</v>
      </c>
      <c r="W23" s="21">
        <f t="shared" si="0"/>
        <v>0</v>
      </c>
      <c r="X23" s="14">
        <v>0</v>
      </c>
      <c r="Y23" s="13"/>
      <c r="Z23" s="13"/>
      <c r="AA23" s="21">
        <f t="shared" si="4"/>
        <v>25</v>
      </c>
      <c r="AB23" s="17">
        <v>0</v>
      </c>
      <c r="AC23" s="21">
        <f t="shared" si="1"/>
        <v>0</v>
      </c>
      <c r="AD23" s="14">
        <v>0</v>
      </c>
      <c r="AE23" s="13"/>
      <c r="AF23" s="46"/>
      <c r="AG23" s="21">
        <f t="shared" si="5"/>
        <v>25</v>
      </c>
      <c r="AH23" s="17">
        <v>0</v>
      </c>
      <c r="AI23" s="21">
        <f t="shared" si="2"/>
        <v>0</v>
      </c>
      <c r="AJ23" s="14">
        <v>0</v>
      </c>
      <c r="AK23" s="13"/>
      <c r="AL23" s="13"/>
      <c r="AM23" s="21">
        <f t="shared" si="6"/>
        <v>25</v>
      </c>
    </row>
    <row r="24" spans="1:39" s="18" customFormat="1" ht="12">
      <c r="A24" s="237"/>
      <c r="B24" s="240"/>
      <c r="C24" s="13"/>
      <c r="D24" s="165"/>
      <c r="E24" s="13"/>
      <c r="F24" s="13"/>
      <c r="G24" s="13" t="s">
        <v>254</v>
      </c>
      <c r="H24" s="13" t="s">
        <v>255</v>
      </c>
      <c r="I24" s="13" t="s">
        <v>251</v>
      </c>
      <c r="J24" s="14"/>
      <c r="K24" s="183">
        <v>12</v>
      </c>
      <c r="L24" s="183">
        <v>3</v>
      </c>
      <c r="M24" s="183">
        <v>3</v>
      </c>
      <c r="N24" s="183">
        <v>3</v>
      </c>
      <c r="O24" s="183">
        <v>3</v>
      </c>
      <c r="P24" s="17">
        <v>3</v>
      </c>
      <c r="Q24" s="21">
        <v>100</v>
      </c>
      <c r="R24" s="14">
        <v>0</v>
      </c>
      <c r="S24" s="13" t="s">
        <v>256</v>
      </c>
      <c r="T24" s="29" t="s">
        <v>253</v>
      </c>
      <c r="U24" s="21">
        <f t="shared" si="3"/>
        <v>75</v>
      </c>
      <c r="V24" s="17">
        <v>0</v>
      </c>
      <c r="W24" s="21">
        <f t="shared" si="0"/>
        <v>0</v>
      </c>
      <c r="X24" s="14">
        <v>0</v>
      </c>
      <c r="Y24" s="13"/>
      <c r="Z24" s="13"/>
      <c r="AA24" s="21">
        <f t="shared" si="4"/>
        <v>75</v>
      </c>
      <c r="AB24" s="17">
        <v>0</v>
      </c>
      <c r="AC24" s="21">
        <f t="shared" si="1"/>
        <v>0</v>
      </c>
      <c r="AD24" s="14">
        <v>0</v>
      </c>
      <c r="AE24" s="13"/>
      <c r="AF24" s="47"/>
      <c r="AG24" s="21">
        <f t="shared" si="5"/>
        <v>75</v>
      </c>
      <c r="AH24" s="17">
        <v>0</v>
      </c>
      <c r="AI24" s="21">
        <f t="shared" si="2"/>
        <v>0</v>
      </c>
      <c r="AJ24" s="14">
        <v>0</v>
      </c>
      <c r="AK24" s="13"/>
      <c r="AL24" s="13"/>
      <c r="AM24" s="21">
        <f t="shared" si="6"/>
        <v>75</v>
      </c>
    </row>
    <row r="25" spans="1:39" s="18" customFormat="1">
      <c r="A25" s="237"/>
      <c r="B25" s="240"/>
      <c r="C25" s="13" t="s">
        <v>188</v>
      </c>
      <c r="D25" s="165" t="s">
        <v>163</v>
      </c>
      <c r="E25" s="13" t="s">
        <v>257</v>
      </c>
      <c r="F25" s="13"/>
      <c r="G25" s="13" t="s">
        <v>258</v>
      </c>
      <c r="H25" s="13" t="s">
        <v>255</v>
      </c>
      <c r="I25" s="13" t="s">
        <v>172</v>
      </c>
      <c r="J25" s="14"/>
      <c r="K25" s="182">
        <v>4</v>
      </c>
      <c r="L25" s="183">
        <v>1</v>
      </c>
      <c r="M25" s="183">
        <v>1</v>
      </c>
      <c r="N25" s="183">
        <v>1</v>
      </c>
      <c r="O25" s="183">
        <v>1</v>
      </c>
      <c r="P25" s="17">
        <v>1</v>
      </c>
      <c r="Q25" s="21">
        <v>100</v>
      </c>
      <c r="R25" s="14">
        <v>0</v>
      </c>
      <c r="S25" s="13" t="s">
        <v>259</v>
      </c>
      <c r="T25" s="28" t="s">
        <v>260</v>
      </c>
      <c r="U25" s="21">
        <f t="shared" si="3"/>
        <v>25</v>
      </c>
      <c r="V25" s="17">
        <v>0</v>
      </c>
      <c r="W25" s="21">
        <f t="shared" si="0"/>
        <v>0</v>
      </c>
      <c r="X25" s="14">
        <v>0</v>
      </c>
      <c r="Y25" s="13"/>
      <c r="Z25" s="167"/>
      <c r="AA25" s="21">
        <f t="shared" si="4"/>
        <v>25</v>
      </c>
      <c r="AB25" s="17">
        <v>0</v>
      </c>
      <c r="AC25" s="21">
        <f t="shared" si="1"/>
        <v>0</v>
      </c>
      <c r="AD25" s="14">
        <v>0</v>
      </c>
      <c r="AE25" s="13"/>
      <c r="AF25" s="48"/>
      <c r="AG25" s="21">
        <f t="shared" si="5"/>
        <v>25</v>
      </c>
      <c r="AH25" s="17">
        <v>0</v>
      </c>
      <c r="AI25" s="21">
        <f t="shared" si="2"/>
        <v>0</v>
      </c>
      <c r="AJ25" s="14">
        <v>0</v>
      </c>
      <c r="AK25" s="13"/>
      <c r="AL25" s="13"/>
      <c r="AM25" s="21">
        <f t="shared" si="6"/>
        <v>25</v>
      </c>
    </row>
    <row r="26" spans="1:39" s="18" customFormat="1" ht="12">
      <c r="A26" s="237"/>
      <c r="B26" s="240"/>
      <c r="C26" s="13"/>
      <c r="D26" s="165"/>
      <c r="E26" s="13"/>
      <c r="F26" s="13"/>
      <c r="G26" s="13" t="s">
        <v>261</v>
      </c>
      <c r="H26" s="13" t="s">
        <v>262</v>
      </c>
      <c r="I26" s="13" t="s">
        <v>192</v>
      </c>
      <c r="J26" s="14"/>
      <c r="K26" s="186">
        <v>1</v>
      </c>
      <c r="L26" s="186">
        <v>1</v>
      </c>
      <c r="M26" s="186">
        <v>1</v>
      </c>
      <c r="N26" s="186">
        <v>1</v>
      </c>
      <c r="O26" s="186">
        <v>1</v>
      </c>
      <c r="P26" s="17">
        <v>1</v>
      </c>
      <c r="Q26" s="21">
        <v>100</v>
      </c>
      <c r="R26" s="14">
        <v>0</v>
      </c>
      <c r="S26" s="13" t="s">
        <v>263</v>
      </c>
      <c r="T26" s="29" t="s">
        <v>264</v>
      </c>
      <c r="U26" s="21">
        <f t="shared" si="3"/>
        <v>25</v>
      </c>
      <c r="V26" s="17">
        <v>0</v>
      </c>
      <c r="W26" s="21">
        <f t="shared" si="0"/>
        <v>0</v>
      </c>
      <c r="X26" s="14">
        <v>0</v>
      </c>
      <c r="Y26" s="13"/>
      <c r="Z26" s="13"/>
      <c r="AA26" s="21">
        <f t="shared" si="4"/>
        <v>25</v>
      </c>
      <c r="AB26" s="17">
        <v>0</v>
      </c>
      <c r="AC26" s="21">
        <f t="shared" si="1"/>
        <v>0</v>
      </c>
      <c r="AD26" s="14">
        <v>0</v>
      </c>
      <c r="AE26" s="13"/>
      <c r="AF26" s="49"/>
      <c r="AG26" s="21">
        <f t="shared" si="5"/>
        <v>25</v>
      </c>
      <c r="AH26" s="17">
        <v>0</v>
      </c>
      <c r="AI26" s="21">
        <f t="shared" si="2"/>
        <v>0</v>
      </c>
      <c r="AJ26" s="14">
        <v>0</v>
      </c>
      <c r="AK26" s="13"/>
      <c r="AL26" s="13"/>
      <c r="AM26" s="21">
        <f t="shared" si="6"/>
        <v>25</v>
      </c>
    </row>
    <row r="27" spans="1:39" s="18" customFormat="1" ht="12">
      <c r="A27" s="238"/>
      <c r="B27" s="241"/>
      <c r="C27" s="13"/>
      <c r="D27" s="165"/>
      <c r="E27" s="13"/>
      <c r="F27" s="13"/>
      <c r="G27" s="13" t="s">
        <v>265</v>
      </c>
      <c r="H27" s="13" t="s">
        <v>262</v>
      </c>
      <c r="I27" s="13" t="s">
        <v>192</v>
      </c>
      <c r="J27" s="14"/>
      <c r="K27" s="186">
        <v>1</v>
      </c>
      <c r="L27" s="186">
        <v>1</v>
      </c>
      <c r="M27" s="186">
        <v>1</v>
      </c>
      <c r="N27" s="186">
        <v>1</v>
      </c>
      <c r="O27" s="186">
        <v>1</v>
      </c>
      <c r="P27" s="17">
        <v>1</v>
      </c>
      <c r="Q27" s="21">
        <v>100</v>
      </c>
      <c r="R27" s="14">
        <v>0</v>
      </c>
      <c r="S27" s="13" t="s">
        <v>266</v>
      </c>
      <c r="T27" s="29" t="s">
        <v>264</v>
      </c>
      <c r="U27" s="21">
        <f t="shared" si="3"/>
        <v>25</v>
      </c>
      <c r="V27" s="17">
        <v>0</v>
      </c>
      <c r="W27" s="21">
        <f t="shared" si="0"/>
        <v>0</v>
      </c>
      <c r="X27" s="14">
        <v>0</v>
      </c>
      <c r="Y27" s="13"/>
      <c r="Z27" s="13"/>
      <c r="AA27" s="21">
        <f t="shared" si="4"/>
        <v>25</v>
      </c>
      <c r="AB27" s="17">
        <v>0</v>
      </c>
      <c r="AC27" s="21">
        <f t="shared" si="1"/>
        <v>0</v>
      </c>
      <c r="AD27" s="14">
        <v>0</v>
      </c>
      <c r="AE27" s="13"/>
      <c r="AF27" s="49"/>
      <c r="AG27" s="21">
        <f t="shared" si="5"/>
        <v>25</v>
      </c>
      <c r="AH27" s="17">
        <v>0</v>
      </c>
      <c r="AI27" s="21">
        <f t="shared" si="2"/>
        <v>0</v>
      </c>
      <c r="AJ27" s="14">
        <v>0</v>
      </c>
      <c r="AK27" s="13"/>
      <c r="AL27" s="13"/>
      <c r="AM27" s="21">
        <f t="shared" ref="AM27" si="7">O27/$K$10*100</f>
        <v>25</v>
      </c>
    </row>
  </sheetData>
  <autoFilter ref="A2:AM26" xr:uid="{E1B83A32-2171-44EB-967E-BDC80BFAE75C}"/>
  <mergeCells count="8">
    <mergeCell ref="A3:A27"/>
    <mergeCell ref="B3:B27"/>
    <mergeCell ref="AH1:AM1"/>
    <mergeCell ref="A1:H1"/>
    <mergeCell ref="I1:O1"/>
    <mergeCell ref="P1:U1"/>
    <mergeCell ref="V1:AA1"/>
    <mergeCell ref="AB1:AG1"/>
  </mergeCells>
  <conditionalFormatting sqref="Z3:Z6 Z8:Z27">
    <cfRule type="containsText" dxfId="32" priority="5" operator="containsText" text="Pendiente">
      <formula>NOT(ISERROR(SEARCH("Pendiente",Z3)))</formula>
    </cfRule>
  </conditionalFormatting>
  <conditionalFormatting sqref="Z7">
    <cfRule type="containsText" dxfId="31" priority="2" operator="containsText" text="Pendiente">
      <formula>NOT(ISERROR(SEARCH("Pendiente",Z7)))</formula>
    </cfRule>
  </conditionalFormatting>
  <conditionalFormatting sqref="AF3:AF27">
    <cfRule type="containsText" dxfId="30" priority="3" operator="containsText" text="Pendiente">
      <formula>NOT(ISERROR(SEARCH("Pendiente",AF3)))</formula>
    </cfRule>
  </conditionalFormatting>
  <conditionalFormatting sqref="AL3:AL27">
    <cfRule type="containsText" dxfId="29" priority="4" operator="containsText" text="Pendiente">
      <formula>NOT(ISERROR(SEARCH("Pendiente",AL3)))</formula>
    </cfRule>
  </conditionalFormatting>
  <conditionalFormatting sqref="T3:T17 T19:T27">
    <cfRule type="containsText" dxfId="28" priority="1" operator="containsText" text="Pendiente">
      <formula>NOT(ISERROR(SEARCH("Pendiente",T3)))</formula>
    </cfRule>
  </conditionalFormatting>
  <hyperlinks>
    <hyperlink ref="T4" r:id="rId1" xr:uid="{A1A87FF1-C983-49C2-9F1F-37567CFE4F33}"/>
    <hyperlink ref="T5" r:id="rId2" xr:uid="{8AB830C3-C934-42CC-964E-57183621B92A}"/>
    <hyperlink ref="T6" r:id="rId3" xr:uid="{6AC4E1AF-CF55-4B15-816A-F29C6C2054BB}"/>
    <hyperlink ref="T25" r:id="rId4" xr:uid="{C4EBEF76-049B-4CD7-A412-FFAD6DCD64A1}"/>
    <hyperlink ref="T3" r:id="rId5" xr:uid="{DB951F84-D80B-49D1-8481-AC5D747E44E3}"/>
    <hyperlink ref="T14" r:id="rId6" xr:uid="{A839A446-5C59-417C-B035-291983A47EBC}"/>
    <hyperlink ref="T15" r:id="rId7" xr:uid="{16C7B34D-2AA6-44CC-A004-01CE348A2F00}"/>
    <hyperlink ref="T16" r:id="rId8" xr:uid="{38440045-10B6-4A2A-80DA-3F312A4A5306}"/>
    <hyperlink ref="T17" r:id="rId9" xr:uid="{E7544BA1-1DFA-423C-9952-52F4924508A1}"/>
    <hyperlink ref="T21" r:id="rId10"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ANTEPROYECTO%20DE%20PRESUPUESTO%202027&amp;viewid=24c32186%2Dfdfa%2D4c98%2D9555%2D0d423d0ba81a&amp;sharingv2=true&amp;fromShare=true&amp;at=9&amp;CT=1776193710496&amp;OR=OWA%2DNT%2DMail&amp;CID=2dcdc6f3%2D5c24%2D18fc%2Dab5e%2D9714e3f714e8&amp;FolderCTID=0x012000740409132FFC064AA794BA0FE25A41FD&amp;view=0" xr:uid="{D3382B97-37E8-486F-BEC8-31594D5CC0B3}"/>
    <hyperlink ref="T8" r:id="rId11"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2FFURAG&amp;viewid=24c32186%2Dfdfa%2D4c98%2D9555%2D0d423d0ba81a&amp;sharingv2=true&amp;fromShare=true&amp;at=9&amp;CT=1776198579944&amp;OR=OWA%2DNT%2DMail&amp;CID=49bfdde5%2D5965%2De436%2Daeee%2D88279f64d028&amp;FolderCTID=0x012000740409132FFC064AA794BA0FE25A41FD&amp;view=0" xr:uid="{2CF2A69E-A267-476B-AED0-6FFBE10E1597}"/>
    <hyperlink ref="T9" r:id="rId12"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amp;viewid=24c32186%2Dfdfa%2D4c98%2D9555%2D0d423d0ba81a&amp;sharingv2=true&amp;fromShare=true&amp;at=9&amp;CT=1776198579944&amp;OR=OWA%2DNT%2DMail&amp;CID=49bfdde5%2D5965%2De436%2Daeee%2D88279f64d028&amp;FolderCTID=0x012000740409132FFC064AA794BA0FE25A41FD&amp;view=0" xr:uid="{AB05BC41-287C-4601-B500-B5867DC55113}"/>
    <hyperlink ref="T26" r:id="rId13"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xr:uid="{7764D398-2631-41C9-9939-036330846D01}"/>
    <hyperlink ref="T27" r:id="rId14"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xr:uid="{2F202236-BE21-42F0-89FC-18D852366BC8}"/>
    <hyperlink ref="T23" r:id="rId15"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xr:uid="{9CF9E547-5C97-4F51-93F5-B06BAC813C14}"/>
    <hyperlink ref="T11" r:id="rId16" xr:uid="{2100699E-8BB5-4A82-9199-C556BE5E4732}"/>
    <hyperlink ref="T24" r:id="rId17"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xr:uid="{3665E17B-864A-4454-A4A8-D98394B12523}"/>
    <hyperlink ref="T13" r:id="rId18"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INFORMES%20ENTES%20DE%20CONTROL%20Y%20CIUDADAN%C3%8DA&amp;viewid=24c32186%2Dfdfa%2D4c98%2D9555%2D0d423d0ba81a&amp;sharingv2=true&amp;fromShare=true&amp;at=9&amp;CT=1776202440084&amp;OR=OWA%2DNT%2DMail&amp;CID=05b44fd9%2Df96e%2D8b3c%2D8722%2D8a83f93eb799&amp;FolderCTID=0x012000740409132FFC064AA794BA0FE25A41FD&amp;view=0" xr:uid="{C9EDB57B-2C45-40CA-8C88-CB909E0AB4B6}"/>
    <hyperlink ref="T10" r:id="rId19" xr:uid="{454E3CE8-55BF-485E-BEA3-EE66FA3950F9}"/>
    <hyperlink ref="T20" r:id="rId20" xr:uid="{5FA62C3E-CE68-4A7C-8B75-5AB8476F58E9}"/>
    <hyperlink ref="T18" r:id="rId21" xr:uid="{7565BA27-039A-4F01-A564-9DA9B690B6E4}"/>
    <hyperlink ref="T7" r:id="rId22" xr:uid="{B203CB07-E3F0-4C8F-9DAA-997080173430}"/>
  </hyperlinks>
  <pageMargins left="0.7" right="0.7" top="0.75" bottom="0.75" header="0.3" footer="0.3"/>
  <drawing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E1F8B-1F7C-4CC1-85EC-6770BEB62F1E}">
  <sheetPr codeName="Hoja13">
    <tabColor theme="7" tint="0.79998168889431442"/>
  </sheetPr>
  <dimension ref="A1:AL16"/>
  <sheetViews>
    <sheetView zoomScale="112" workbookViewId="0">
      <pane xSplit="3" ySplit="2" topLeftCell="D3" activePane="bottomRight" state="frozen"/>
      <selection pane="bottomRight" activeCell="E2" sqref="E1:E1048576"/>
      <selection pane="bottomLeft" activeCell="A3" sqref="A3"/>
      <selection pane="topRight" activeCell="C1" sqref="C1"/>
    </sheetView>
  </sheetViews>
  <sheetFormatPr defaultColWidth="11.5703125" defaultRowHeight="14.45"/>
  <cols>
    <col min="1" max="4" width="6.7109375" style="4" customWidth="1"/>
    <col min="5" max="5" width="15.140625" style="4" customWidth="1"/>
    <col min="6" max="6" width="6.7109375" style="4" customWidth="1"/>
    <col min="7" max="7" width="24.85546875" style="4" customWidth="1"/>
    <col min="8" max="8" width="1.7109375" style="4" customWidth="1"/>
    <col min="9" max="9" width="14.5703125" style="4" customWidth="1"/>
    <col min="10" max="14" width="11.5703125" style="4"/>
    <col min="15" max="15" width="9.5703125" style="4" customWidth="1"/>
    <col min="16" max="19" width="11.5703125" style="4"/>
    <col min="20" max="38" width="0" style="4" hidden="1" customWidth="1"/>
    <col min="39" max="16384" width="11.5703125" style="4"/>
  </cols>
  <sheetData>
    <row r="1" spans="1:38" ht="34.9" customHeight="1">
      <c r="A1" s="230"/>
      <c r="B1" s="230"/>
      <c r="C1" s="230"/>
      <c r="D1" s="230"/>
      <c r="E1" s="230"/>
      <c r="F1" s="230"/>
      <c r="G1" s="230"/>
      <c r="H1" s="221" t="s">
        <v>20</v>
      </c>
      <c r="I1" s="221"/>
      <c r="J1" s="221"/>
      <c r="K1" s="221"/>
      <c r="L1" s="221"/>
      <c r="M1" s="221"/>
      <c r="N1" s="221"/>
      <c r="O1" s="222" t="s">
        <v>1</v>
      </c>
      <c r="P1" s="223"/>
      <c r="Q1" s="223"/>
      <c r="R1" s="223"/>
      <c r="S1" s="223"/>
      <c r="T1" s="231"/>
      <c r="U1" s="224" t="s">
        <v>2</v>
      </c>
      <c r="V1" s="225"/>
      <c r="W1" s="225"/>
      <c r="X1" s="225"/>
      <c r="Y1" s="225"/>
      <c r="Z1" s="232"/>
      <c r="AA1" s="233" t="s">
        <v>3</v>
      </c>
      <c r="AB1" s="234"/>
      <c r="AC1" s="234"/>
      <c r="AD1" s="234"/>
      <c r="AE1" s="234"/>
      <c r="AF1" s="235"/>
      <c r="AG1" s="228" t="s">
        <v>4</v>
      </c>
      <c r="AH1" s="229"/>
      <c r="AI1" s="229"/>
      <c r="AJ1" s="229"/>
      <c r="AK1" s="229"/>
      <c r="AL1" s="229"/>
    </row>
    <row r="2" spans="1:38" s="12" customFormat="1" ht="60.6" customHeight="1">
      <c r="A2" s="5" t="s">
        <v>21</v>
      </c>
      <c r="B2" s="5" t="s">
        <v>22</v>
      </c>
      <c r="C2" s="5" t="s">
        <v>267</v>
      </c>
      <c r="D2" s="5" t="s">
        <v>24</v>
      </c>
      <c r="E2" s="5" t="s">
        <v>25</v>
      </c>
      <c r="F2" s="5" t="s">
        <v>268</v>
      </c>
      <c r="G2" s="5" t="s">
        <v>28</v>
      </c>
      <c r="H2" s="6" t="s">
        <v>5</v>
      </c>
      <c r="I2" s="7" t="s">
        <v>6</v>
      </c>
      <c r="J2" s="136" t="s">
        <v>7</v>
      </c>
      <c r="K2" s="137" t="s">
        <v>8</v>
      </c>
      <c r="L2" s="137" t="s">
        <v>9</v>
      </c>
      <c r="M2" s="137" t="s">
        <v>10</v>
      </c>
      <c r="N2" s="137" t="s">
        <v>11</v>
      </c>
      <c r="O2" s="9" t="s">
        <v>12</v>
      </c>
      <c r="P2" s="9" t="s">
        <v>35</v>
      </c>
      <c r="Q2" s="10" t="s">
        <v>13</v>
      </c>
      <c r="R2" s="9" t="s">
        <v>14</v>
      </c>
      <c r="S2" s="9" t="s">
        <v>15</v>
      </c>
      <c r="T2" s="11" t="s">
        <v>36</v>
      </c>
      <c r="U2" s="9" t="s">
        <v>12</v>
      </c>
      <c r="V2" s="9" t="s">
        <v>35</v>
      </c>
      <c r="W2" s="10" t="s">
        <v>13</v>
      </c>
      <c r="X2" s="9" t="s">
        <v>14</v>
      </c>
      <c r="Y2" s="9" t="s">
        <v>15</v>
      </c>
      <c r="Z2" s="11" t="s">
        <v>36</v>
      </c>
      <c r="AA2" s="9" t="s">
        <v>12</v>
      </c>
      <c r="AB2" s="9" t="s">
        <v>35</v>
      </c>
      <c r="AC2" s="10" t="s">
        <v>13</v>
      </c>
      <c r="AD2" s="9" t="s">
        <v>14</v>
      </c>
      <c r="AE2" s="9" t="s">
        <v>15</v>
      </c>
      <c r="AF2" s="11" t="s">
        <v>36</v>
      </c>
      <c r="AG2" s="9" t="s">
        <v>12</v>
      </c>
      <c r="AH2" s="9" t="s">
        <v>35</v>
      </c>
      <c r="AI2" s="10" t="s">
        <v>13</v>
      </c>
      <c r="AJ2" s="9" t="s">
        <v>14</v>
      </c>
      <c r="AK2" s="9" t="s">
        <v>15</v>
      </c>
      <c r="AL2" s="11" t="s">
        <v>36</v>
      </c>
    </row>
    <row r="3" spans="1:38" s="18" customFormat="1" ht="12">
      <c r="A3" s="13" t="s">
        <v>49</v>
      </c>
      <c r="B3" s="13" t="s">
        <v>66</v>
      </c>
      <c r="C3" s="13" t="s">
        <v>269</v>
      </c>
      <c r="D3" s="13" t="s">
        <v>270</v>
      </c>
      <c r="E3" s="13" t="s">
        <v>271</v>
      </c>
      <c r="F3" s="62" t="s">
        <v>272</v>
      </c>
      <c r="G3" s="13" t="s">
        <v>273</v>
      </c>
      <c r="H3" s="13" t="s">
        <v>274</v>
      </c>
      <c r="I3" s="14">
        <v>72627172</v>
      </c>
      <c r="J3" s="138">
        <v>1</v>
      </c>
      <c r="K3" s="138">
        <v>1</v>
      </c>
      <c r="L3" s="138">
        <v>1</v>
      </c>
      <c r="M3" s="138">
        <v>1</v>
      </c>
      <c r="N3" s="138">
        <v>1</v>
      </c>
      <c r="O3" s="138">
        <v>1</v>
      </c>
      <c r="P3" s="21">
        <f>IFERROR(O3*100/K3,0)</f>
        <v>100</v>
      </c>
      <c r="Q3" s="168">
        <v>72627172</v>
      </c>
      <c r="R3" s="13" t="s">
        <v>275</v>
      </c>
      <c r="S3" s="169" t="s">
        <v>276</v>
      </c>
      <c r="T3" s="21">
        <f>K3/$J$3*100</f>
        <v>100</v>
      </c>
      <c r="U3" s="17">
        <v>0</v>
      </c>
      <c r="V3" s="21">
        <f>IFERROR(U3*100/L3,0)</f>
        <v>0</v>
      </c>
      <c r="W3" s="14"/>
      <c r="X3" s="13"/>
      <c r="Y3" s="29"/>
      <c r="Z3" s="21">
        <f>L3/$J$3*100</f>
        <v>100</v>
      </c>
      <c r="AA3" s="17">
        <v>0</v>
      </c>
      <c r="AB3" s="21">
        <f>IFERROR(AA3*100/M3,0)</f>
        <v>0</v>
      </c>
      <c r="AC3" s="14"/>
      <c r="AD3" s="13"/>
      <c r="AE3" s="29"/>
      <c r="AF3" s="21">
        <f>M3/$J$3*100</f>
        <v>100</v>
      </c>
      <c r="AG3" s="13"/>
      <c r="AH3" s="21">
        <f>IFERROR(AG3*100/N3,0)</f>
        <v>0</v>
      </c>
      <c r="AI3" s="14">
        <v>0</v>
      </c>
      <c r="AJ3" s="13"/>
      <c r="AK3" s="13"/>
      <c r="AL3" s="21">
        <f>N3/$J$3*100</f>
        <v>100</v>
      </c>
    </row>
    <row r="4" spans="1:38" s="18" customFormat="1" ht="12">
      <c r="A4" s="13"/>
      <c r="B4" s="13"/>
      <c r="C4" s="13"/>
      <c r="D4" s="13"/>
      <c r="E4" s="13"/>
      <c r="F4" s="62" t="s">
        <v>277</v>
      </c>
      <c r="G4" s="13" t="s">
        <v>278</v>
      </c>
      <c r="H4" s="13" t="s">
        <v>274</v>
      </c>
      <c r="I4" s="14">
        <v>48418114</v>
      </c>
      <c r="J4" s="138">
        <v>1</v>
      </c>
      <c r="K4" s="138">
        <v>1</v>
      </c>
      <c r="L4" s="138">
        <v>1</v>
      </c>
      <c r="M4" s="138">
        <v>1</v>
      </c>
      <c r="N4" s="138">
        <v>1</v>
      </c>
      <c r="O4" s="138">
        <v>1</v>
      </c>
      <c r="P4" s="21">
        <f>IFERROR(O4*100/K4,0)</f>
        <v>100</v>
      </c>
      <c r="Q4" s="168">
        <v>48418114</v>
      </c>
      <c r="R4" s="13" t="s">
        <v>279</v>
      </c>
      <c r="S4" s="169" t="s">
        <v>280</v>
      </c>
      <c r="T4" s="21">
        <f>K4/$J$4*100</f>
        <v>100</v>
      </c>
      <c r="U4" s="17">
        <v>0</v>
      </c>
      <c r="V4" s="21">
        <f>IFERROR(U4*100/L4,0)</f>
        <v>0</v>
      </c>
      <c r="W4" s="14"/>
      <c r="X4" s="13"/>
      <c r="Y4" s="37"/>
      <c r="Z4" s="21">
        <f>L4/$J$4*100</f>
        <v>100</v>
      </c>
      <c r="AA4" s="17">
        <v>0</v>
      </c>
      <c r="AB4" s="21">
        <f>IFERROR(AA4*100/M4,0)</f>
        <v>0</v>
      </c>
      <c r="AC4" s="14"/>
      <c r="AD4" s="13"/>
      <c r="AE4" s="50"/>
      <c r="AF4" s="21">
        <f>M4/$J$4*100</f>
        <v>100</v>
      </c>
      <c r="AG4" s="13"/>
      <c r="AH4" s="21">
        <f>IFERROR(AG4*100/N4,0)</f>
        <v>0</v>
      </c>
      <c r="AI4" s="14">
        <v>0</v>
      </c>
      <c r="AJ4" s="13"/>
      <c r="AK4" s="13"/>
      <c r="AL4" s="21">
        <f>N4/$J$4*100</f>
        <v>100</v>
      </c>
    </row>
    <row r="5" spans="1:38" s="18" customFormat="1" ht="12">
      <c r="A5" s="13"/>
      <c r="B5" s="13"/>
      <c r="C5" s="13"/>
      <c r="D5" s="13"/>
      <c r="E5" s="13"/>
      <c r="F5" s="62" t="s">
        <v>281</v>
      </c>
      <c r="G5" s="13" t="s">
        <v>282</v>
      </c>
      <c r="H5" s="13" t="s">
        <v>274</v>
      </c>
      <c r="I5" s="14">
        <v>24209057</v>
      </c>
      <c r="J5" s="134">
        <f>+K5+L5+M5+N5</f>
        <v>4</v>
      </c>
      <c r="K5" s="134">
        <v>1</v>
      </c>
      <c r="L5" s="134">
        <v>1</v>
      </c>
      <c r="M5" s="134">
        <v>1</v>
      </c>
      <c r="N5" s="134">
        <v>1</v>
      </c>
      <c r="O5" s="97">
        <v>1</v>
      </c>
      <c r="P5" s="21">
        <f>IFERROR(O5*100/K5,0)</f>
        <v>100</v>
      </c>
      <c r="Q5" s="168">
        <v>6052264.25</v>
      </c>
      <c r="R5" s="13" t="s">
        <v>283</v>
      </c>
      <c r="S5" s="169" t="s">
        <v>284</v>
      </c>
      <c r="T5" s="21">
        <f>K5/$J$5*100</f>
        <v>25</v>
      </c>
      <c r="U5" s="17">
        <v>0</v>
      </c>
      <c r="V5" s="21">
        <f>IFERROR(U5*100/L5,0)</f>
        <v>0</v>
      </c>
      <c r="W5" s="14"/>
      <c r="X5" s="13"/>
      <c r="Y5" s="37"/>
      <c r="Z5" s="21">
        <f>L5/$J$5*100</f>
        <v>25</v>
      </c>
      <c r="AA5" s="17">
        <v>0</v>
      </c>
      <c r="AB5" s="21">
        <f>IFERROR(AA5*100/M5,0)</f>
        <v>0</v>
      </c>
      <c r="AC5" s="14"/>
      <c r="AD5" s="17"/>
      <c r="AE5" s="31"/>
      <c r="AF5" s="21">
        <f>M5/$J$5*100</f>
        <v>25</v>
      </c>
      <c r="AG5" s="13"/>
      <c r="AH5" s="21">
        <f>IFERROR(AG5*100/N5,0)</f>
        <v>0</v>
      </c>
      <c r="AI5" s="14">
        <v>0</v>
      </c>
      <c r="AJ5" s="13"/>
      <c r="AK5" s="13"/>
      <c r="AL5" s="21">
        <f>N5/$J$5*100</f>
        <v>25</v>
      </c>
    </row>
    <row r="6" spans="1:38" s="18" customFormat="1" ht="12">
      <c r="A6" s="13"/>
      <c r="B6" s="13" t="s">
        <v>285</v>
      </c>
      <c r="C6" s="13"/>
      <c r="D6" s="13"/>
      <c r="E6" s="13" t="s">
        <v>286</v>
      </c>
      <c r="F6" s="62" t="s">
        <v>287</v>
      </c>
      <c r="G6" s="13" t="s">
        <v>288</v>
      </c>
      <c r="H6" s="13" t="s">
        <v>274</v>
      </c>
      <c r="I6" s="14">
        <v>363135858</v>
      </c>
      <c r="J6" s="134">
        <f>+K6+L6+M6+N6</f>
        <v>12</v>
      </c>
      <c r="K6" s="134">
        <v>3</v>
      </c>
      <c r="L6" s="134">
        <v>3</v>
      </c>
      <c r="M6" s="134">
        <v>3</v>
      </c>
      <c r="N6" s="134">
        <v>3</v>
      </c>
      <c r="O6" s="97">
        <v>3</v>
      </c>
      <c r="P6" s="21">
        <f>IFERROR(O6*100/K6,0)</f>
        <v>100</v>
      </c>
      <c r="Q6" s="168">
        <v>30261321.5</v>
      </c>
      <c r="R6" s="13" t="s">
        <v>289</v>
      </c>
      <c r="S6" s="170" t="s">
        <v>290</v>
      </c>
      <c r="T6" s="21">
        <f>K6/$J$6*100</f>
        <v>25</v>
      </c>
      <c r="U6" s="17">
        <v>0</v>
      </c>
      <c r="V6" s="21">
        <f>IFERROR(U6*100/L6,0)</f>
        <v>0</v>
      </c>
      <c r="W6" s="14"/>
      <c r="X6" s="13"/>
      <c r="Y6" s="36"/>
      <c r="Z6" s="21">
        <f>L6/$J$6*100</f>
        <v>25</v>
      </c>
      <c r="AA6" s="17">
        <v>0</v>
      </c>
      <c r="AB6" s="21">
        <f>IFERROR(AA6*100/M6,0)</f>
        <v>0</v>
      </c>
      <c r="AC6" s="14"/>
      <c r="AD6" s="13"/>
      <c r="AE6" s="51"/>
      <c r="AF6" s="21">
        <f>M6/$J$6*100</f>
        <v>25</v>
      </c>
      <c r="AG6" s="13"/>
      <c r="AH6" s="21">
        <f>IFERROR(AG6*100/N6,0)</f>
        <v>0</v>
      </c>
      <c r="AI6" s="14">
        <v>0</v>
      </c>
      <c r="AJ6" s="13"/>
      <c r="AK6" s="13"/>
      <c r="AL6" s="21">
        <f>N6/$J$6*100</f>
        <v>25</v>
      </c>
    </row>
    <row r="7" spans="1:38" s="18" customFormat="1" ht="12">
      <c r="A7" s="13"/>
      <c r="B7" s="13"/>
      <c r="C7" s="13"/>
      <c r="D7" s="13"/>
      <c r="E7" s="13"/>
      <c r="F7" s="62" t="s">
        <v>291</v>
      </c>
      <c r="G7" s="13" t="s">
        <v>292</v>
      </c>
      <c r="H7" s="13" t="s">
        <v>274</v>
      </c>
      <c r="I7" s="14">
        <v>12104529</v>
      </c>
      <c r="J7" s="134">
        <f t="shared" ref="J7:J14" si="0">K7+L7+M7+N7</f>
        <v>2</v>
      </c>
      <c r="K7" s="135">
        <v>1</v>
      </c>
      <c r="L7" s="134">
        <v>0</v>
      </c>
      <c r="M7" s="134">
        <v>1</v>
      </c>
      <c r="N7" s="134">
        <v>0</v>
      </c>
      <c r="O7" s="97">
        <v>1</v>
      </c>
      <c r="P7" s="21">
        <f>IFERROR(O7*100/K7,0)</f>
        <v>100</v>
      </c>
      <c r="Q7" s="168">
        <v>6052264.5</v>
      </c>
      <c r="R7" s="13" t="s">
        <v>293</v>
      </c>
      <c r="S7" s="106" t="s">
        <v>294</v>
      </c>
      <c r="T7" s="21">
        <f>K7/$J$7*100</f>
        <v>50</v>
      </c>
      <c r="U7" s="17">
        <v>0</v>
      </c>
      <c r="V7" s="21">
        <f>IFERROR(U7*100/L7,0)</f>
        <v>0</v>
      </c>
      <c r="W7" s="14"/>
      <c r="X7" s="13"/>
      <c r="Y7" s="29"/>
      <c r="Z7" s="21">
        <f>L7/$J$7*100</f>
        <v>0</v>
      </c>
      <c r="AA7" s="17">
        <v>0</v>
      </c>
      <c r="AB7" s="21">
        <f>IFERROR(AA7*100/M7,0)</f>
        <v>0</v>
      </c>
      <c r="AC7" s="14"/>
      <c r="AD7" s="13"/>
      <c r="AE7" s="29"/>
      <c r="AF7" s="21">
        <f>M7/$J$7*100</f>
        <v>50</v>
      </c>
      <c r="AG7" s="13"/>
      <c r="AH7" s="21">
        <f>IFERROR(AG7*100/N7,0)</f>
        <v>0</v>
      </c>
      <c r="AI7" s="14">
        <v>0</v>
      </c>
      <c r="AJ7" s="13"/>
      <c r="AK7" s="13"/>
      <c r="AL7" s="21">
        <f>N7/$J$7*100</f>
        <v>0</v>
      </c>
    </row>
    <row r="8" spans="1:38" s="18" customFormat="1" ht="12">
      <c r="A8" s="13"/>
      <c r="B8" s="13"/>
      <c r="C8" s="13"/>
      <c r="D8" s="13"/>
      <c r="E8" s="13"/>
      <c r="F8" s="62" t="s">
        <v>295</v>
      </c>
      <c r="G8" s="13" t="s">
        <v>296</v>
      </c>
      <c r="H8" s="13" t="s">
        <v>274</v>
      </c>
      <c r="I8" s="14">
        <v>48418114</v>
      </c>
      <c r="J8" s="134">
        <f t="shared" si="0"/>
        <v>4</v>
      </c>
      <c r="K8" s="134">
        <v>1</v>
      </c>
      <c r="L8" s="134">
        <v>1</v>
      </c>
      <c r="M8" s="134">
        <v>1</v>
      </c>
      <c r="N8" s="134">
        <v>1</v>
      </c>
      <c r="O8" s="97">
        <v>1</v>
      </c>
      <c r="P8" s="21">
        <f>IFERROR(O8*100/K8,0)</f>
        <v>100</v>
      </c>
      <c r="Q8" s="168">
        <v>12104528.5</v>
      </c>
      <c r="R8" s="13" t="s">
        <v>297</v>
      </c>
      <c r="S8" s="106" t="s">
        <v>298</v>
      </c>
      <c r="T8" s="21">
        <f>K8/$J$8*100</f>
        <v>25</v>
      </c>
      <c r="U8" s="17">
        <v>0</v>
      </c>
      <c r="V8" s="21">
        <f>IFERROR(U8*100/L8,0)</f>
        <v>0</v>
      </c>
      <c r="W8" s="14"/>
      <c r="X8" s="13"/>
      <c r="Y8" s="38"/>
      <c r="Z8" s="21">
        <f>L8/$J$8*100</f>
        <v>25</v>
      </c>
      <c r="AA8" s="17">
        <v>0</v>
      </c>
      <c r="AB8" s="21">
        <f>IFERROR(AA8*100/M8,0)</f>
        <v>0</v>
      </c>
      <c r="AC8" s="14"/>
      <c r="AD8" s="13"/>
      <c r="AE8" s="51"/>
      <c r="AF8" s="21">
        <f>M8/$J$8*100</f>
        <v>25</v>
      </c>
      <c r="AG8" s="13"/>
      <c r="AH8" s="21">
        <f>IFERROR(AG8*100/N8,0)</f>
        <v>0</v>
      </c>
      <c r="AI8" s="14">
        <v>0</v>
      </c>
      <c r="AJ8" s="13"/>
      <c r="AK8" s="13"/>
      <c r="AL8" s="21">
        <f>N8/$J$8*100</f>
        <v>25</v>
      </c>
    </row>
    <row r="9" spans="1:38" s="18" customFormat="1" ht="12">
      <c r="A9" s="13"/>
      <c r="B9" s="13" t="s">
        <v>299</v>
      </c>
      <c r="C9" s="13"/>
      <c r="D9" s="13"/>
      <c r="E9" s="13" t="s">
        <v>300</v>
      </c>
      <c r="F9" s="62" t="s">
        <v>301</v>
      </c>
      <c r="G9" s="13" t="s">
        <v>302</v>
      </c>
      <c r="H9" s="13" t="s">
        <v>274</v>
      </c>
      <c r="I9" s="14">
        <v>12104529</v>
      </c>
      <c r="J9" s="134">
        <f>K9+L9+M9+N9</f>
        <v>14</v>
      </c>
      <c r="K9" s="97">
        <v>5</v>
      </c>
      <c r="L9" s="97">
        <v>3</v>
      </c>
      <c r="M9" s="97">
        <v>3</v>
      </c>
      <c r="N9" s="97">
        <v>3</v>
      </c>
      <c r="O9" s="97">
        <v>5</v>
      </c>
      <c r="P9" s="21">
        <f>IFERROR(O9*100/K9,0)</f>
        <v>100</v>
      </c>
      <c r="Q9" s="168">
        <v>1100411.7272727273</v>
      </c>
      <c r="R9" s="13" t="s">
        <v>303</v>
      </c>
      <c r="S9" s="171" t="s">
        <v>304</v>
      </c>
      <c r="T9" s="21">
        <f>K9/$J$9*100</f>
        <v>35.714285714285715</v>
      </c>
      <c r="U9" s="17">
        <v>0</v>
      </c>
      <c r="V9" s="21">
        <f>IFERROR(U9*100/L9,0)</f>
        <v>0</v>
      </c>
      <c r="W9" s="14"/>
      <c r="X9" s="13"/>
      <c r="Y9" s="26"/>
      <c r="Z9" s="21">
        <f>L9/$J$9*100</f>
        <v>21.428571428571427</v>
      </c>
      <c r="AA9" s="17">
        <v>0</v>
      </c>
      <c r="AB9" s="21">
        <f>IFERROR(AA9*100/M9,0)</f>
        <v>0</v>
      </c>
      <c r="AC9" s="14"/>
      <c r="AD9" s="13"/>
      <c r="AE9" s="52"/>
      <c r="AF9" s="21">
        <f>M9/$J$9*100</f>
        <v>21.428571428571427</v>
      </c>
      <c r="AG9" s="13"/>
      <c r="AH9" s="21">
        <f>IFERROR(AG9*100/N9,0)</f>
        <v>0</v>
      </c>
      <c r="AI9" s="14">
        <v>0</v>
      </c>
      <c r="AJ9" s="13"/>
      <c r="AK9" s="13"/>
      <c r="AL9" s="21">
        <f>N9/$J$9*100</f>
        <v>21.428571428571427</v>
      </c>
    </row>
    <row r="10" spans="1:38" s="18" customFormat="1" ht="12">
      <c r="A10" s="13"/>
      <c r="B10" s="13"/>
      <c r="C10" s="13"/>
      <c r="D10" s="13"/>
      <c r="E10" s="13"/>
      <c r="F10" s="62" t="s">
        <v>305</v>
      </c>
      <c r="G10" s="13" t="s">
        <v>306</v>
      </c>
      <c r="H10" s="13" t="s">
        <v>274</v>
      </c>
      <c r="I10" s="14">
        <v>242090572</v>
      </c>
      <c r="J10" s="134">
        <f>K10+L10+M10+N10</f>
        <v>12</v>
      </c>
      <c r="K10" s="97">
        <v>3</v>
      </c>
      <c r="L10" s="97">
        <v>3</v>
      </c>
      <c r="M10" s="97">
        <v>3</v>
      </c>
      <c r="N10" s="97">
        <v>3</v>
      </c>
      <c r="O10" s="97">
        <v>3</v>
      </c>
      <c r="P10" s="21">
        <f>IFERROR(O10*100/K10,0)</f>
        <v>100</v>
      </c>
      <c r="Q10" s="168">
        <v>22008233.818181816</v>
      </c>
      <c r="R10" s="13" t="s">
        <v>307</v>
      </c>
      <c r="S10" s="172" t="s">
        <v>308</v>
      </c>
      <c r="T10" s="21">
        <f>K10/$J$10*100</f>
        <v>25</v>
      </c>
      <c r="U10" s="17">
        <v>0</v>
      </c>
      <c r="V10" s="21">
        <f>IFERROR(U10*100/L10,0)</f>
        <v>0</v>
      </c>
      <c r="W10" s="14"/>
      <c r="X10" s="13"/>
      <c r="Y10" s="37"/>
      <c r="Z10" s="21">
        <f>L10/$J$10*100</f>
        <v>25</v>
      </c>
      <c r="AA10" s="17">
        <v>0</v>
      </c>
      <c r="AB10" s="21">
        <f>IFERROR(AA10*100/M10,0)</f>
        <v>0</v>
      </c>
      <c r="AC10" s="14"/>
      <c r="AD10" s="17"/>
      <c r="AE10" s="31"/>
      <c r="AF10" s="21">
        <f>M10/$J$10*100</f>
        <v>25</v>
      </c>
      <c r="AG10" s="13"/>
      <c r="AH10" s="21">
        <f>IFERROR(AG10*100/N10,0)</f>
        <v>0</v>
      </c>
      <c r="AI10" s="14">
        <v>0</v>
      </c>
      <c r="AJ10" s="13"/>
      <c r="AK10" s="13"/>
      <c r="AL10" s="21">
        <f>N10/$J$10*100</f>
        <v>25</v>
      </c>
    </row>
    <row r="11" spans="1:38" s="18" customFormat="1" ht="12">
      <c r="A11" s="13"/>
      <c r="B11" s="13"/>
      <c r="C11" s="13"/>
      <c r="D11" s="13"/>
      <c r="E11" s="13"/>
      <c r="F11" s="62" t="s">
        <v>309</v>
      </c>
      <c r="G11" s="13" t="s">
        <v>310</v>
      </c>
      <c r="H11" s="13" t="s">
        <v>274</v>
      </c>
      <c r="I11" s="14">
        <v>4401647</v>
      </c>
      <c r="J11" s="134">
        <f t="shared" si="0"/>
        <v>11</v>
      </c>
      <c r="K11" s="97">
        <v>2</v>
      </c>
      <c r="L11" s="97">
        <v>3</v>
      </c>
      <c r="M11" s="97">
        <v>3</v>
      </c>
      <c r="N11" s="97">
        <v>3</v>
      </c>
      <c r="O11" s="97">
        <v>1</v>
      </c>
      <c r="P11" s="21">
        <f>IFERROR(O11*100/K11,0)</f>
        <v>50</v>
      </c>
      <c r="Q11" s="168">
        <v>200074.86363636365</v>
      </c>
      <c r="R11" s="13" t="s">
        <v>311</v>
      </c>
      <c r="S11" s="106" t="s">
        <v>312</v>
      </c>
      <c r="T11" s="21">
        <f>K11/$J$10*100</f>
        <v>16.666666666666664</v>
      </c>
      <c r="U11" s="17">
        <v>0</v>
      </c>
      <c r="V11" s="21">
        <f>IFERROR(U11*100/L11,0)</f>
        <v>0</v>
      </c>
      <c r="W11" s="14"/>
      <c r="X11" s="13"/>
      <c r="Y11" s="26"/>
      <c r="Z11" s="21">
        <f>L11/$J$10*100</f>
        <v>25</v>
      </c>
      <c r="AA11" s="17">
        <v>0</v>
      </c>
      <c r="AB11" s="21">
        <f>IFERROR(AA11*100/M11,0)</f>
        <v>0</v>
      </c>
      <c r="AC11" s="14"/>
      <c r="AD11" s="13"/>
      <c r="AE11" s="52"/>
      <c r="AF11" s="21">
        <f>M11/$J$10*100</f>
        <v>25</v>
      </c>
      <c r="AG11" s="13"/>
      <c r="AH11" s="21">
        <f>IFERROR(AG11*100/N11,0)</f>
        <v>0</v>
      </c>
      <c r="AI11" s="14">
        <v>0</v>
      </c>
      <c r="AJ11" s="13"/>
      <c r="AK11" s="13"/>
      <c r="AL11" s="21">
        <f>N11/$J$10*100</f>
        <v>25</v>
      </c>
    </row>
    <row r="12" spans="1:38" s="18" customFormat="1" ht="12">
      <c r="A12" s="13"/>
      <c r="B12" s="13"/>
      <c r="C12" s="13"/>
      <c r="D12" s="13"/>
      <c r="E12" s="13"/>
      <c r="F12" s="62" t="s">
        <v>313</v>
      </c>
      <c r="G12" s="13" t="s">
        <v>314</v>
      </c>
      <c r="H12" s="13" t="s">
        <v>274</v>
      </c>
      <c r="I12" s="14">
        <v>24209057</v>
      </c>
      <c r="J12" s="134">
        <f t="shared" si="0"/>
        <v>23</v>
      </c>
      <c r="K12" s="97">
        <v>5</v>
      </c>
      <c r="L12" s="97">
        <v>6</v>
      </c>
      <c r="M12" s="97">
        <v>6</v>
      </c>
      <c r="N12" s="97">
        <v>6</v>
      </c>
      <c r="O12" s="97">
        <v>5</v>
      </c>
      <c r="P12" s="21">
        <f>IFERROR(O12*100/K12,0)</f>
        <v>100</v>
      </c>
      <c r="Q12" s="168">
        <v>842054.15652173909</v>
      </c>
      <c r="R12" s="13" t="s">
        <v>315</v>
      </c>
      <c r="S12" s="173" t="s">
        <v>316</v>
      </c>
      <c r="T12" s="21">
        <f>K12/$J$10*100</f>
        <v>41.666666666666671</v>
      </c>
      <c r="U12" s="17">
        <v>0</v>
      </c>
      <c r="V12" s="21">
        <f>IFERROR(U12*100/L12,0)</f>
        <v>0</v>
      </c>
      <c r="W12" s="14"/>
      <c r="X12" s="13"/>
      <c r="Y12" s="29"/>
      <c r="Z12" s="21">
        <f>L12/$J$10*100</f>
        <v>50</v>
      </c>
      <c r="AA12" s="17">
        <v>0</v>
      </c>
      <c r="AB12" s="21">
        <f>IFERROR(AA12*100/M12,0)</f>
        <v>0</v>
      </c>
      <c r="AC12" s="14"/>
      <c r="AD12" s="13"/>
      <c r="AE12" s="28"/>
      <c r="AF12" s="21">
        <f>M12/$J$10*100</f>
        <v>50</v>
      </c>
      <c r="AG12" s="13"/>
      <c r="AH12" s="21">
        <f>IFERROR(AG12*100/N12,0)</f>
        <v>0</v>
      </c>
      <c r="AI12" s="14">
        <v>0</v>
      </c>
      <c r="AJ12" s="13"/>
      <c r="AK12" s="13"/>
      <c r="AL12" s="21">
        <f>N12/$J$10*100</f>
        <v>50</v>
      </c>
    </row>
    <row r="13" spans="1:38" s="18" customFormat="1" ht="12">
      <c r="A13" s="13"/>
      <c r="B13" s="13" t="s">
        <v>66</v>
      </c>
      <c r="C13" s="13"/>
      <c r="D13" s="13"/>
      <c r="E13" s="13" t="s">
        <v>317</v>
      </c>
      <c r="F13" s="13" t="s">
        <v>318</v>
      </c>
      <c r="G13" s="13" t="s">
        <v>319</v>
      </c>
      <c r="H13" s="13" t="s">
        <v>274</v>
      </c>
      <c r="I13" s="14">
        <v>7152676</v>
      </c>
      <c r="J13" s="134">
        <v>1</v>
      </c>
      <c r="K13" s="97">
        <v>0</v>
      </c>
      <c r="L13" s="97">
        <v>1</v>
      </c>
      <c r="M13" s="97">
        <v>0</v>
      </c>
      <c r="N13" s="97">
        <v>0</v>
      </c>
      <c r="O13" s="97">
        <v>0</v>
      </c>
      <c r="P13" s="21">
        <f>IFERROR(O13*100/K13,0)</f>
        <v>0</v>
      </c>
      <c r="Q13" s="168">
        <v>0</v>
      </c>
      <c r="R13" s="13" t="s">
        <v>320</v>
      </c>
      <c r="S13" s="174" t="s">
        <v>55</v>
      </c>
      <c r="T13" s="21">
        <f>K13/$J$10*100</f>
        <v>0</v>
      </c>
      <c r="U13" s="17">
        <v>0</v>
      </c>
      <c r="V13" s="21">
        <f>IFERROR(U13*100/L13,0)</f>
        <v>0</v>
      </c>
      <c r="W13" s="14"/>
      <c r="X13" s="13"/>
      <c r="Y13" s="13"/>
      <c r="Z13" s="21">
        <f>L13/$J$10*100</f>
        <v>8.3333333333333321</v>
      </c>
      <c r="AA13" s="17">
        <v>0</v>
      </c>
      <c r="AB13" s="21">
        <f>IFERROR(AA13*100/M13,0)</f>
        <v>0</v>
      </c>
      <c r="AC13" s="14"/>
      <c r="AD13" s="13"/>
      <c r="AE13" s="36"/>
      <c r="AF13" s="21">
        <f>M13/$J$10*100</f>
        <v>0</v>
      </c>
      <c r="AG13" s="13"/>
      <c r="AH13" s="21">
        <f>IFERROR(AG13*100/N13,0)</f>
        <v>0</v>
      </c>
      <c r="AI13" s="14">
        <v>0</v>
      </c>
      <c r="AJ13" s="13"/>
      <c r="AK13" s="13"/>
      <c r="AL13" s="21">
        <f>N13/$J$10*100</f>
        <v>0</v>
      </c>
    </row>
    <row r="14" spans="1:38" s="18" customFormat="1" ht="12">
      <c r="A14" s="13"/>
      <c r="B14" s="13"/>
      <c r="C14" s="13"/>
      <c r="D14" s="13"/>
      <c r="E14" s="13"/>
      <c r="F14" s="13" t="s">
        <v>321</v>
      </c>
      <c r="G14" s="13" t="s">
        <v>322</v>
      </c>
      <c r="H14" s="13" t="s">
        <v>274</v>
      </c>
      <c r="I14" s="14">
        <v>7152675</v>
      </c>
      <c r="J14" s="97">
        <f t="shared" si="0"/>
        <v>11</v>
      </c>
      <c r="K14" s="97">
        <v>2</v>
      </c>
      <c r="L14" s="97">
        <v>3</v>
      </c>
      <c r="M14" s="97">
        <v>3</v>
      </c>
      <c r="N14" s="97">
        <v>3</v>
      </c>
      <c r="O14" s="97">
        <v>1</v>
      </c>
      <c r="P14" s="21">
        <f>IFERROR(O14*100/K14,0)</f>
        <v>50</v>
      </c>
      <c r="Q14" s="168">
        <v>325121.59090909088</v>
      </c>
      <c r="R14" s="13" t="s">
        <v>323</v>
      </c>
      <c r="S14" s="175" t="s">
        <v>324</v>
      </c>
      <c r="T14" s="21">
        <f>K14/$J$10*100</f>
        <v>16.666666666666664</v>
      </c>
      <c r="U14" s="17">
        <v>0</v>
      </c>
      <c r="V14" s="21">
        <f>IFERROR(U14*100/L14,0)</f>
        <v>0</v>
      </c>
      <c r="W14" s="14"/>
      <c r="X14" s="13"/>
      <c r="Y14" s="13"/>
      <c r="Z14" s="21">
        <f>L14/$J$10*100</f>
        <v>25</v>
      </c>
      <c r="AA14" s="17">
        <v>0</v>
      </c>
      <c r="AB14" s="21">
        <f>IFERROR(AA14*100/M14,0)</f>
        <v>0</v>
      </c>
      <c r="AC14" s="14"/>
      <c r="AD14" s="13"/>
      <c r="AE14" s="29"/>
      <c r="AF14" s="21">
        <f>M14/$J$10*100</f>
        <v>25</v>
      </c>
      <c r="AG14" s="13"/>
      <c r="AH14" s="21">
        <f>IFERROR(AG14*100/N14,0)</f>
        <v>0</v>
      </c>
      <c r="AI14" s="14">
        <v>0</v>
      </c>
      <c r="AJ14" s="13"/>
      <c r="AK14" s="13"/>
      <c r="AL14" s="21">
        <f>N14/$J$10*100</f>
        <v>25</v>
      </c>
    </row>
    <row r="15" spans="1:38" s="18" customFormat="1" ht="12">
      <c r="A15" s="13"/>
      <c r="B15" s="13"/>
      <c r="C15" s="13"/>
      <c r="D15" s="13"/>
      <c r="E15" s="13" t="s">
        <v>325</v>
      </c>
      <c r="F15" s="13" t="s">
        <v>326</v>
      </c>
      <c r="G15" s="13" t="s">
        <v>327</v>
      </c>
      <c r="H15" s="13" t="s">
        <v>274</v>
      </c>
      <c r="I15" s="14">
        <v>243569250</v>
      </c>
      <c r="J15" s="139">
        <v>1</v>
      </c>
      <c r="K15" s="139">
        <v>1</v>
      </c>
      <c r="L15" s="139">
        <v>1</v>
      </c>
      <c r="M15" s="139">
        <v>1</v>
      </c>
      <c r="N15" s="139">
        <v>1</v>
      </c>
      <c r="O15" s="97">
        <v>1</v>
      </c>
      <c r="P15" s="21">
        <f>IFERROR(O15*100/K15,0)</f>
        <v>100</v>
      </c>
      <c r="Q15" s="168">
        <v>53397372</v>
      </c>
      <c r="R15" s="13" t="s">
        <v>328</v>
      </c>
      <c r="S15" s="176" t="s">
        <v>329</v>
      </c>
      <c r="T15" s="21">
        <f>K15/$J$10*100</f>
        <v>8.3333333333333321</v>
      </c>
      <c r="U15" s="17">
        <v>0</v>
      </c>
      <c r="V15" s="21">
        <f>IFERROR(U15*100/L15,0)</f>
        <v>0</v>
      </c>
      <c r="W15" s="14"/>
      <c r="X15" s="13"/>
      <c r="Y15" s="13"/>
      <c r="Z15" s="21">
        <f>L15/$J$10*100</f>
        <v>8.3333333333333321</v>
      </c>
      <c r="AA15" s="17">
        <v>0</v>
      </c>
      <c r="AB15" s="21">
        <f>IFERROR(AA15*100/M15,0)</f>
        <v>0</v>
      </c>
      <c r="AC15" s="14"/>
      <c r="AD15" s="13"/>
      <c r="AE15" s="13"/>
      <c r="AF15" s="21">
        <f>M15/$J$10*100</f>
        <v>8.3333333333333321</v>
      </c>
      <c r="AG15" s="13"/>
      <c r="AH15" s="21">
        <f>IFERROR(AG15*100/N15,0)</f>
        <v>0</v>
      </c>
      <c r="AI15" s="14">
        <v>0</v>
      </c>
      <c r="AJ15" s="13"/>
      <c r="AK15" s="13"/>
      <c r="AL15" s="21">
        <f>N15/$J$10*100</f>
        <v>8.3333333333333321</v>
      </c>
    </row>
    <row r="16" spans="1:38" s="18" customFormat="1" ht="12">
      <c r="A16" s="13"/>
      <c r="B16" s="13"/>
      <c r="C16" s="13"/>
      <c r="D16" s="13"/>
      <c r="E16" s="13" t="s">
        <v>330</v>
      </c>
      <c r="F16" s="13" t="s">
        <v>331</v>
      </c>
      <c r="G16" s="13" t="s">
        <v>332</v>
      </c>
      <c r="H16" s="13" t="s">
        <v>274</v>
      </c>
      <c r="I16" s="14">
        <v>243569250</v>
      </c>
      <c r="J16" s="97">
        <v>1</v>
      </c>
      <c r="K16" s="97">
        <v>0</v>
      </c>
      <c r="L16" s="97">
        <v>1</v>
      </c>
      <c r="M16" s="97">
        <v>0</v>
      </c>
      <c r="N16" s="97">
        <v>0</v>
      </c>
      <c r="O16" s="97">
        <v>0</v>
      </c>
      <c r="P16" s="21">
        <f>IFERROR(O16*100/K16,0)</f>
        <v>0</v>
      </c>
      <c r="Q16" s="168">
        <v>0</v>
      </c>
      <c r="R16" s="13" t="s">
        <v>333</v>
      </c>
      <c r="S16" s="177" t="s">
        <v>55</v>
      </c>
      <c r="T16" s="21">
        <f>K16/$J$10*100</f>
        <v>0</v>
      </c>
      <c r="U16" s="17">
        <v>0</v>
      </c>
      <c r="V16" s="21">
        <f>IFERROR(U16*100/L16,0)</f>
        <v>0</v>
      </c>
      <c r="W16" s="14"/>
      <c r="X16" s="13"/>
      <c r="Y16" s="13"/>
      <c r="Z16" s="21">
        <f>L16/$J$10*100</f>
        <v>8.3333333333333321</v>
      </c>
      <c r="AA16" s="17">
        <v>0</v>
      </c>
      <c r="AB16" s="21">
        <f>IFERROR(AA16*100/M16,0)</f>
        <v>0</v>
      </c>
      <c r="AC16" s="14"/>
      <c r="AD16" s="13"/>
      <c r="AE16" s="13"/>
      <c r="AF16" s="21">
        <f>M16/$J$10*100</f>
        <v>0</v>
      </c>
      <c r="AG16" s="13"/>
      <c r="AH16" s="21">
        <f>IFERROR(AG16*100/N16,0)</f>
        <v>0</v>
      </c>
      <c r="AI16" s="14">
        <v>0</v>
      </c>
      <c r="AJ16" s="13"/>
      <c r="AK16" s="13"/>
      <c r="AL16" s="21">
        <f>N16/$J$10*100</f>
        <v>0</v>
      </c>
    </row>
  </sheetData>
  <autoFilter ref="A2:AL16" xr:uid="{2CAE1F8B-1F7C-4CC1-85EC-6770BEB62F1E}"/>
  <mergeCells count="6">
    <mergeCell ref="AG1:AL1"/>
    <mergeCell ref="A1:G1"/>
    <mergeCell ref="H1:N1"/>
    <mergeCell ref="O1:T1"/>
    <mergeCell ref="U1:Z1"/>
    <mergeCell ref="AA1:AF1"/>
  </mergeCells>
  <conditionalFormatting sqref="S3:S16 AE3:AE16 AK3:AK16">
    <cfRule type="containsText" dxfId="27" priority="5" operator="containsText" text="Pendiente">
      <formula>NOT(ISERROR(SEARCH("Pendiente",S3)))</formula>
    </cfRule>
  </conditionalFormatting>
  <conditionalFormatting sqref="Y3:Y6 Y8:Y16">
    <cfRule type="containsText" dxfId="26" priority="4" operator="containsText" text="Pendiente">
      <formula>NOT(ISERROR(SEARCH("Pendiente",Y3)))</formula>
    </cfRule>
  </conditionalFormatting>
  <conditionalFormatting sqref="Y7">
    <cfRule type="containsText" dxfId="25" priority="1" operator="containsText" text="Pendiente">
      <formula>NOT(ISERROR(SEARCH("Pendiente",Y7)))</formula>
    </cfRule>
  </conditionalFormatting>
  <hyperlinks>
    <hyperlink ref="S10" r:id="rId1" xr:uid="{C4B27491-83D0-45B6-9F43-0C037C160DCF}"/>
    <hyperlink ref="S9" r:id="rId2" xr:uid="{77B3F596-9348-4326-A4E0-58CB7C80F980}"/>
    <hyperlink ref="S12" r:id="rId3" xr:uid="{004B99D1-6DEA-456C-AF2C-7F46209EE0E7}"/>
    <hyperlink ref="S6" r:id="rId4" xr:uid="{69609C24-7D37-452B-A573-B5730666DA19}"/>
    <hyperlink ref="S8" r:id="rId5" xr:uid="{5634C33F-0348-4EBA-9484-2B69256B779D}"/>
    <hyperlink ref="S7" r:id="rId6" xr:uid="{AEACD349-F541-436A-B72B-FB603B8E14CB}"/>
    <hyperlink ref="S3" r:id="rId7" display="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1Realizar%20comunicados%20de%20prensa%20para%20enviar%20a%20medios%20de%20comunicaci%C3%B3n%20local%20y%20regional%20donde%20se%20divulge%20la%20labor%20del%20IPSE%2FComunicados%20de%20prensa&amp;viewid=24c32186%2Dfdfa%2D4c98%2D9555%2D0d423d0ba81a&amp;sharingv2=true&amp;fromShare=true&amp;at=9&amp;CT=1775853643733&amp;OR=OWA%2DNT%2DMail&amp;CID=cbf7c447%2D912b%2D66db%2Dcec3%2D96c5e9e8cacb&amp;FolderCTID=0x012000740409132FFC064AA794BA0FE25A41FD&amp;view=0" xr:uid="{FF531AB1-831F-45A8-A28C-95D692465C89}"/>
    <hyperlink ref="S5" r:id="rId8" display="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3%20Dise%C3%B1ar%20un%20informe%20f%C3%ADsico%20%20de%20alto%20nivel%20%20periodico%2C%20cartilla%2C%20e%2Dbook%20o%20podcast%20trimestral%20que%20documente%20el%20avance%20de%20la%20entidad&amp;viewid=24c32186%2Dfdfa%2D4c98%2D9555%2D0d423d0ba81a&amp;sharingv2=true&amp;fromShare=true&amp;at=9&amp;CT=1775853643733&amp;OR=OWA%2DNT%2DMail&amp;CID=cbf7c447%2D912b%2D66db%2Dcec3%2D96c5e9e8cacb&amp;FolderCTID=0x012000740409132FFC064AA794BA0FE25A41FD&amp;view=0" xr:uid="{FF147E6A-8376-4456-8B63-F0A7D3D7C46C}"/>
    <hyperlink ref="S11" r:id="rId9" xr:uid="{76077529-FBD8-4AF2-ACDD-C40508444D65}"/>
    <hyperlink ref="S4" r:id="rId10" xr:uid="{2E147DCE-D6B8-4D0A-AB3A-C5B89DB7BB06}"/>
    <hyperlink ref="S14" r:id="rId11" xr:uid="{6E1B2A55-B59C-4146-BAE2-62A88FBE8B94}"/>
    <hyperlink ref="S15" r:id="rId12" xr:uid="{C3AC2979-2CE2-49AA-87DE-3928BE80F18A}"/>
  </hyperlinks>
  <pageMargins left="0.7" right="0.7" top="0.75" bottom="0.75" header="0.3" footer="0.3"/>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F191B-3B6C-4A86-9D36-291A81022FAA}">
  <sheetPr codeName="Hoja12">
    <tabColor theme="7" tint="0.79998168889431442"/>
  </sheetPr>
  <dimension ref="A1:AM5"/>
  <sheetViews>
    <sheetView zoomScale="103" workbookViewId="0">
      <pane xSplit="3" ySplit="2" topLeftCell="D3" activePane="bottomRight" state="frozen"/>
      <selection pane="bottomRight" activeCell="P3" sqref="P3"/>
      <selection pane="bottomLeft" activeCell="A3" sqref="A3"/>
      <selection pane="topRight" activeCell="C1" sqref="C1"/>
    </sheetView>
  </sheetViews>
  <sheetFormatPr defaultColWidth="11.5703125" defaultRowHeight="14.45"/>
  <cols>
    <col min="1" max="8" width="9.42578125" style="4" customWidth="1"/>
    <col min="9" max="9" width="1.7109375" style="4" customWidth="1"/>
    <col min="10" max="10" width="13.7109375" style="4" customWidth="1"/>
    <col min="11" max="11" width="9.5703125" style="4" customWidth="1"/>
    <col min="12" max="15" width="9.28515625" style="4" customWidth="1"/>
    <col min="16" max="16" width="13.85546875" style="4" customWidth="1"/>
    <col min="17" max="17" width="18.42578125" style="4" customWidth="1"/>
    <col min="18" max="18" width="9" style="4" customWidth="1"/>
    <col min="19" max="19" width="9.5703125" style="4" customWidth="1"/>
    <col min="20" max="20" width="11.5703125" style="4"/>
    <col min="21" max="42" width="0" style="4" hidden="1" customWidth="1"/>
    <col min="43" max="16384" width="11.5703125" style="4"/>
  </cols>
  <sheetData>
    <row r="1" spans="1:39" ht="34.9" customHeight="1">
      <c r="A1" s="242"/>
      <c r="B1" s="243"/>
      <c r="C1" s="243"/>
      <c r="D1" s="243"/>
      <c r="E1" s="243"/>
      <c r="F1" s="243"/>
      <c r="G1" s="243"/>
      <c r="H1" s="244"/>
      <c r="I1" s="221" t="s">
        <v>20</v>
      </c>
      <c r="J1" s="221"/>
      <c r="K1" s="221"/>
      <c r="L1" s="221"/>
      <c r="M1" s="221"/>
      <c r="N1" s="221"/>
      <c r="O1" s="221"/>
      <c r="P1" s="222" t="s">
        <v>1</v>
      </c>
      <c r="Q1" s="223"/>
      <c r="R1" s="223"/>
      <c r="S1" s="223"/>
      <c r="T1" s="223"/>
      <c r="U1" s="231"/>
      <c r="V1" s="224" t="s">
        <v>2</v>
      </c>
      <c r="W1" s="225"/>
      <c r="X1" s="225"/>
      <c r="Y1" s="225"/>
      <c r="Z1" s="225"/>
      <c r="AA1" s="232"/>
      <c r="AB1" s="233" t="s">
        <v>3</v>
      </c>
      <c r="AC1" s="234"/>
      <c r="AD1" s="234"/>
      <c r="AE1" s="234"/>
      <c r="AF1" s="234"/>
      <c r="AG1" s="235"/>
      <c r="AH1" s="228" t="s">
        <v>4</v>
      </c>
      <c r="AI1" s="229"/>
      <c r="AJ1" s="229"/>
      <c r="AK1" s="229"/>
      <c r="AL1" s="229"/>
      <c r="AM1" s="229"/>
    </row>
    <row r="2" spans="1:39" s="12" customFormat="1" ht="60.6" customHeight="1">
      <c r="A2" s="5" t="s">
        <v>21</v>
      </c>
      <c r="B2" s="5" t="s">
        <v>22</v>
      </c>
      <c r="C2" s="5" t="s">
        <v>23</v>
      </c>
      <c r="D2" s="5" t="s">
        <v>24</v>
      </c>
      <c r="E2" s="5" t="s">
        <v>25</v>
      </c>
      <c r="F2" s="5" t="s">
        <v>26</v>
      </c>
      <c r="G2" s="5" t="s">
        <v>27</v>
      </c>
      <c r="H2" s="5" t="s">
        <v>28</v>
      </c>
      <c r="I2" s="6" t="s">
        <v>5</v>
      </c>
      <c r="J2" s="7" t="s">
        <v>6</v>
      </c>
      <c r="K2" s="7" t="s">
        <v>7</v>
      </c>
      <c r="L2" s="6" t="s">
        <v>8</v>
      </c>
      <c r="M2" s="6" t="s">
        <v>9</v>
      </c>
      <c r="N2" s="6" t="s">
        <v>10</v>
      </c>
      <c r="O2" s="6" t="s">
        <v>11</v>
      </c>
      <c r="P2" s="9" t="s">
        <v>12</v>
      </c>
      <c r="Q2" s="9" t="s">
        <v>35</v>
      </c>
      <c r="R2" s="10" t="s">
        <v>13</v>
      </c>
      <c r="S2" s="9" t="s">
        <v>14</v>
      </c>
      <c r="T2" s="9" t="s">
        <v>15</v>
      </c>
      <c r="U2" s="11" t="s">
        <v>36</v>
      </c>
      <c r="V2" s="9" t="s">
        <v>12</v>
      </c>
      <c r="W2" s="9" t="s">
        <v>35</v>
      </c>
      <c r="X2" s="10" t="s">
        <v>13</v>
      </c>
      <c r="Y2" s="9" t="s">
        <v>14</v>
      </c>
      <c r="Z2" s="9" t="s">
        <v>15</v>
      </c>
      <c r="AA2" s="11" t="s">
        <v>36</v>
      </c>
      <c r="AB2" s="9" t="s">
        <v>12</v>
      </c>
      <c r="AC2" s="9" t="s">
        <v>35</v>
      </c>
      <c r="AD2" s="10" t="s">
        <v>13</v>
      </c>
      <c r="AE2" s="9" t="s">
        <v>14</v>
      </c>
      <c r="AF2" s="9" t="s">
        <v>15</v>
      </c>
      <c r="AG2" s="11" t="s">
        <v>36</v>
      </c>
      <c r="AH2" s="9" t="s">
        <v>12</v>
      </c>
      <c r="AI2" s="9" t="s">
        <v>35</v>
      </c>
      <c r="AJ2" s="10" t="s">
        <v>13</v>
      </c>
      <c r="AK2" s="9" t="s">
        <v>14</v>
      </c>
      <c r="AL2" s="9" t="s">
        <v>15</v>
      </c>
      <c r="AM2" s="11" t="s">
        <v>36</v>
      </c>
    </row>
    <row r="3" spans="1:39" s="18" customFormat="1" ht="12">
      <c r="A3" s="149" t="s">
        <v>334</v>
      </c>
      <c r="B3" s="149" t="s">
        <v>335</v>
      </c>
      <c r="C3" s="150" t="s">
        <v>162</v>
      </c>
      <c r="D3" s="151" t="s">
        <v>55</v>
      </c>
      <c r="E3" s="152" t="s">
        <v>336</v>
      </c>
      <c r="F3" s="153">
        <v>1</v>
      </c>
      <c r="G3" s="154" t="s">
        <v>337</v>
      </c>
      <c r="H3" s="155" t="s">
        <v>338</v>
      </c>
      <c r="I3" s="31" t="s">
        <v>339</v>
      </c>
      <c r="J3" s="31" t="s">
        <v>340</v>
      </c>
      <c r="K3" s="157">
        <v>1</v>
      </c>
      <c r="L3" s="157">
        <v>1</v>
      </c>
      <c r="M3" s="122">
        <v>0</v>
      </c>
      <c r="N3" s="122">
        <v>0</v>
      </c>
      <c r="O3" s="122">
        <v>0</v>
      </c>
      <c r="P3" s="138">
        <v>1</v>
      </c>
      <c r="Q3" s="21">
        <f>IFERROR(P3*100/L3,0)</f>
        <v>100</v>
      </c>
      <c r="R3" s="14">
        <v>0</v>
      </c>
      <c r="S3" s="13" t="s">
        <v>341</v>
      </c>
      <c r="T3" s="159" t="s">
        <v>342</v>
      </c>
      <c r="U3" s="21">
        <f>L3/$K$3*100</f>
        <v>100</v>
      </c>
      <c r="V3" s="17">
        <v>0</v>
      </c>
      <c r="W3" s="21">
        <f>IFERROR(V3*100/M3,0)</f>
        <v>0</v>
      </c>
      <c r="X3" s="14">
        <v>0</v>
      </c>
      <c r="Y3" s="13"/>
      <c r="Z3" s="13"/>
      <c r="AA3" s="21">
        <f>M3/$K$3*100</f>
        <v>0</v>
      </c>
      <c r="AB3" s="17">
        <v>0</v>
      </c>
      <c r="AC3" s="21">
        <f>IFERROR(AB3*100/N3,0)</f>
        <v>0</v>
      </c>
      <c r="AD3" s="14">
        <v>0</v>
      </c>
      <c r="AE3" s="13"/>
      <c r="AF3" s="13"/>
      <c r="AG3" s="21">
        <f>N3/$K$3*100</f>
        <v>0</v>
      </c>
      <c r="AH3" s="17">
        <v>0</v>
      </c>
      <c r="AI3" s="21">
        <f>IFERROR(AH3*100/O3,0)</f>
        <v>0</v>
      </c>
      <c r="AJ3" s="14">
        <v>0</v>
      </c>
      <c r="AK3" s="13"/>
      <c r="AL3" s="13"/>
      <c r="AM3" s="21">
        <f>O3/$K$3*100</f>
        <v>0</v>
      </c>
    </row>
    <row r="4" spans="1:39" s="18" customFormat="1" ht="12">
      <c r="A4" s="208"/>
      <c r="B4" s="208"/>
      <c r="C4" s="150"/>
      <c r="D4" s="208"/>
      <c r="E4" s="152"/>
      <c r="F4" s="156">
        <v>1</v>
      </c>
      <c r="G4" s="154" t="s">
        <v>343</v>
      </c>
      <c r="H4" s="155" t="s">
        <v>344</v>
      </c>
      <c r="I4" s="31" t="s">
        <v>339</v>
      </c>
      <c r="J4" s="31">
        <v>0</v>
      </c>
      <c r="K4" s="157">
        <v>1</v>
      </c>
      <c r="L4" s="158">
        <v>0.25</v>
      </c>
      <c r="M4" s="158">
        <v>0.5</v>
      </c>
      <c r="N4" s="158">
        <v>0.75</v>
      </c>
      <c r="O4" s="158">
        <v>1</v>
      </c>
      <c r="P4" s="138">
        <v>0.25</v>
      </c>
      <c r="Q4" s="21">
        <f>IFERROR(P4*100/L4,0)</f>
        <v>100</v>
      </c>
      <c r="R4" s="14">
        <v>0</v>
      </c>
      <c r="S4" s="13" t="s">
        <v>345</v>
      </c>
      <c r="T4" s="159" t="s">
        <v>342</v>
      </c>
      <c r="U4" s="21">
        <f>L4/$K$3*100</f>
        <v>25</v>
      </c>
      <c r="V4" s="17">
        <v>0</v>
      </c>
      <c r="W4" s="21">
        <f>IFERROR(V4*100/M4,0)</f>
        <v>0</v>
      </c>
      <c r="X4" s="14">
        <v>0</v>
      </c>
      <c r="Y4" s="13"/>
      <c r="Z4" s="13"/>
      <c r="AA4" s="21">
        <f>M4/$K$4*100</f>
        <v>50</v>
      </c>
      <c r="AB4" s="17">
        <v>0</v>
      </c>
      <c r="AC4" s="21">
        <f>IFERROR(AB4*100/N4,0)</f>
        <v>0</v>
      </c>
      <c r="AD4" s="14">
        <v>0</v>
      </c>
      <c r="AE4" s="13"/>
      <c r="AF4" s="13"/>
      <c r="AG4" s="21">
        <f>N4/$K$4*100</f>
        <v>75</v>
      </c>
      <c r="AH4" s="13">
        <v>0</v>
      </c>
      <c r="AI4" s="21">
        <f>IFERROR(AH4*100/O4,0)</f>
        <v>0</v>
      </c>
      <c r="AJ4" s="14">
        <v>0</v>
      </c>
      <c r="AK4" s="13"/>
      <c r="AL4" s="13"/>
      <c r="AM4" s="21">
        <f>O4/$K$4*100</f>
        <v>100</v>
      </c>
    </row>
    <row r="5" spans="1:39">
      <c r="Q5" s="16">
        <f>IF(P5&gt;=L5,U5,0)</f>
        <v>0</v>
      </c>
    </row>
  </sheetData>
  <mergeCells count="6">
    <mergeCell ref="AH1:AM1"/>
    <mergeCell ref="A1:H1"/>
    <mergeCell ref="I1:O1"/>
    <mergeCell ref="P1:U1"/>
    <mergeCell ref="V1:AA1"/>
    <mergeCell ref="AB1:AG1"/>
  </mergeCells>
  <conditionalFormatting sqref="T3:T4">
    <cfRule type="containsText" dxfId="24" priority="5" operator="containsText" text="Pendiente">
      <formula>NOT(ISERROR(SEARCH("Pendiente",T3)))</formula>
    </cfRule>
  </conditionalFormatting>
  <conditionalFormatting sqref="Z3:Z4">
    <cfRule type="containsText" dxfId="23" priority="4" operator="containsText" text="Pendiente">
      <formula>NOT(ISERROR(SEARCH("Pendiente",Z3)))</formula>
    </cfRule>
  </conditionalFormatting>
  <conditionalFormatting sqref="AF3:AF4">
    <cfRule type="containsText" dxfId="22" priority="2" operator="containsText" text="Pendiente">
      <formula>NOT(ISERROR(SEARCH("Pendiente",AF3)))</formula>
    </cfRule>
  </conditionalFormatting>
  <conditionalFormatting sqref="AL3:AL4">
    <cfRule type="containsText" dxfId="21" priority="3" operator="containsText" text="Pendiente">
      <formula>NOT(ISERROR(SEARCH("Pendiente",AL3)))</formula>
    </cfRule>
  </conditionalFormatting>
  <hyperlinks>
    <hyperlink ref="T3" r:id="rId1" xr:uid="{B0FAA656-E535-438B-9C26-E8AE7CA3BE32}"/>
    <hyperlink ref="T4" r:id="rId2" xr:uid="{F3B63CC5-3C15-4DE1-AFAA-22AB1A913CB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Menjura</dc:creator>
  <cp:keywords/>
  <dc:description/>
  <cp:lastModifiedBy/>
  <cp:revision/>
  <dcterms:created xsi:type="dcterms:W3CDTF">2025-12-05T16:20:06Z</dcterms:created>
  <dcterms:modified xsi:type="dcterms:W3CDTF">2026-04-24T18:44:46Z</dcterms:modified>
  <cp:category/>
  <cp:contentStatus/>
</cp:coreProperties>
</file>