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3.xml" ContentType="application/vnd.openxmlformats-officedocument.spreadsheetml.comments+xml"/>
  <Override PartName="/xl/drawings/drawing12.xml" ContentType="application/vnd.openxmlformats-officedocument.drawing+xml"/>
  <Override PartName="/xl/comments4.xml" ContentType="application/vnd.openxmlformats-officedocument.spreadsheetml.comments+xml"/>
  <Override PartName="/xl/threadedComments/threadedComment1.xml" ContentType="application/vnd.ms-excel.threadedcomments+xml"/>
  <Override PartName="/xl/drawings/drawing13.xml" ContentType="application/vnd.openxmlformats-officedocument.drawing+xml"/>
  <Override PartName="/xl/drawings/drawing14.xml" ContentType="application/vnd.openxmlformats-officedocument.drawing+xml"/>
  <Override PartName="/xl/comments5.xml" ContentType="application/vnd.openxmlformats-officedocument.spreadsheetml.comments+xml"/>
  <Override PartName="/xl/threadedComments/threadedComment2.xml" ContentType="application/vnd.ms-excel.threadedcomments+xml"/>
  <Override PartName="/xl/drawings/drawing15.xml" ContentType="application/vnd.openxmlformats-officedocument.drawing+xml"/>
  <Override PartName="/xl/comments6.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202300"/>
  <mc:AlternateContent xmlns:mc="http://schemas.openxmlformats.org/markup-compatibility/2006">
    <mc:Choice Requires="x15">
      <x15ac:absPath xmlns:x15ac="http://schemas.microsoft.com/office/spreadsheetml/2010/11/ac" url="https://d.docs.live.net/0eb1a1e2dd716233/IPSE/PLANEACIÓN/PLAN DE ACCIÓN 2026/2026/SEGUIMIENTO/"/>
    </mc:Choice>
  </mc:AlternateContent>
  <xr:revisionPtr revIDLastSave="35" documentId="8_{CA6F8363-EB3D-4D97-8ACD-FD1510A31DDB}" xr6:coauthVersionLast="47" xr6:coauthVersionMax="47" xr10:uidLastSave="{A46CAFFF-0D90-4F69-881F-AD6FAFA312CC}"/>
  <workbookProtection workbookAlgorithmName="SHA-512" workbookHashValue="lvpegvoobArXEkeIidBH2F9ETTaYfsPj3AII5rAjpxCQPEEu319H+HN4wpznpgglizIvgYWrqmy1CU/7OdPPew==" workbookSaltValue="MoQ7nT2+TCiUo2Ws0T3CEg==" workbookSpinCount="100000" lockStructure="1"/>
  <bookViews>
    <workbookView xWindow="-120" yWindow="-120" windowWidth="20730" windowHeight="11040" tabRatio="910" firstSheet="1" activeTab="1" xr2:uid="{F04069FC-F3D0-42DD-B0E6-ADDBA9A74EF3}"/>
  </bookViews>
  <sheets>
    <sheet name="Recopilación de Datos" sheetId="8" state="hidden" r:id="rId1"/>
    <sheet name="PORTADA" sheetId="22" r:id="rId2"/>
    <sheet name="PRESENTACIÓN" sheetId="20" state="hidden" r:id="rId3"/>
    <sheet name="Notas" sheetId="11" state="hidden" r:id="rId4"/>
    <sheet name="FORMATO" sheetId="6" state="hidden" r:id="rId5"/>
    <sheet name="Comunicaciones" sheetId="18" r:id="rId6"/>
    <sheet name="Planeación" sheetId="9" r:id="rId7"/>
    <sheet name="TSI" sheetId="13" r:id="rId8"/>
    <sheet name="OF. Jurídica" sheetId="19" r:id="rId9"/>
    <sheet name="UCID" sheetId="14" r:id="rId10"/>
    <sheet name="Control Interno" sheetId="17" r:id="rId11"/>
    <sheet name="SPE" sheetId="1" r:id="rId12"/>
    <sheet name="SCYS" sheetId="7" r:id="rId13"/>
    <sheet name="Com. Energéticas" sheetId="21" r:id="rId14"/>
    <sheet name="Talento Humano" sheetId="12" r:id="rId15"/>
    <sheet name="Financiera" sheetId="15" r:id="rId16"/>
    <sheet name="GABYS" sheetId="16" r:id="rId17"/>
  </sheets>
  <definedNames>
    <definedName name="_xlnm._FilterDatabase" localSheetId="13" hidden="1">'Com. Energéticas'!$A$2:$AV$2</definedName>
    <definedName name="_xlnm._FilterDatabase" localSheetId="5" hidden="1">Comunicaciones!$A$2:$AU$16</definedName>
    <definedName name="_xlnm._FilterDatabase" localSheetId="15" hidden="1">Financiera!$A$2:$AV$2</definedName>
    <definedName name="_xlnm._FilterDatabase" localSheetId="16" hidden="1">GABYS!$A$2:$AU$10</definedName>
    <definedName name="_xlnm._FilterDatabase" localSheetId="6" hidden="1">Planeación!$A$2:$AU$26</definedName>
    <definedName name="_xlnm._FilterDatabase" localSheetId="11" hidden="1">SPE!$A$2:$AU$7</definedName>
    <definedName name="_xlnm._FilterDatabase" localSheetId="14" hidden="1">'Talento Humano'!$A$2:$AU$14</definedName>
    <definedName name="_xlnm.Print_Area" localSheetId="3">Notas!$A$1:$G$18</definedName>
    <definedName name="_xlnm.Print_Area" localSheetId="1">PORTADA!$A$1:$H$17</definedName>
    <definedName name="_xlnm.Print_Area" localSheetId="2">PRESENTACIÓN!$A$13:$H$229</definedName>
    <definedName name="_xlnm.Print_Titles" localSheetId="3">Notas!$1:$6</definedName>
    <definedName name="_xlnm.Print_Titles" localSheetId="1">PORTADA!$1:$5</definedName>
    <definedName name="_xlnm.Print_Titles" localSheetId="2">PRESENTACIÓN!$13:$13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22" l="1"/>
  <c r="D7" i="22"/>
  <c r="D17" i="22"/>
  <c r="C17" i="22"/>
  <c r="R4" i="12"/>
  <c r="R5" i="12"/>
  <c r="R6" i="12"/>
  <c r="R7" i="12"/>
  <c r="R8" i="12"/>
  <c r="R9" i="12"/>
  <c r="R10" i="12"/>
  <c r="R11" i="12"/>
  <c r="R12" i="12"/>
  <c r="R13" i="12"/>
  <c r="R14" i="12"/>
  <c r="R3" i="12"/>
  <c r="R1" i="12"/>
  <c r="D16" i="22"/>
  <c r="C16" i="22"/>
  <c r="S4" i="15"/>
  <c r="S5" i="15"/>
  <c r="S6" i="15"/>
  <c r="S7" i="15"/>
  <c r="S8" i="15"/>
  <c r="S3" i="15"/>
  <c r="S1" i="15"/>
  <c r="D15" i="22"/>
  <c r="C15" i="22"/>
  <c r="R8" i="16"/>
  <c r="R4" i="16"/>
  <c r="R5" i="16"/>
  <c r="R6" i="16"/>
  <c r="R7" i="16"/>
  <c r="R9" i="16"/>
  <c r="R10" i="16"/>
  <c r="R3" i="16"/>
  <c r="R1" i="16"/>
  <c r="D14" i="22"/>
  <c r="C14" i="22"/>
  <c r="S4" i="21"/>
  <c r="S5" i="21"/>
  <c r="S6" i="21"/>
  <c r="S7" i="21"/>
  <c r="S8" i="21"/>
  <c r="S3" i="21"/>
  <c r="S1" i="21"/>
  <c r="D13" i="22"/>
  <c r="R9" i="7"/>
  <c r="R8" i="7"/>
  <c r="R7" i="7"/>
  <c r="R6" i="7"/>
  <c r="R4" i="7"/>
  <c r="R3" i="7"/>
  <c r="R1" i="7"/>
  <c r="R10" i="7"/>
  <c r="R5" i="7"/>
  <c r="C12" i="22"/>
  <c r="D12" i="22"/>
  <c r="R7" i="1"/>
  <c r="R6" i="1"/>
  <c r="R5" i="1"/>
  <c r="R4" i="17"/>
  <c r="R4" i="1"/>
  <c r="R3" i="1"/>
  <c r="R1" i="1"/>
  <c r="R3" i="17"/>
  <c r="R1" i="17"/>
  <c r="D11" i="22" s="1"/>
  <c r="D10" i="22"/>
  <c r="R4" i="14"/>
  <c r="R3" i="14"/>
  <c r="R1" i="14"/>
  <c r="D9" i="22"/>
  <c r="R5" i="19"/>
  <c r="R4" i="19"/>
  <c r="R3" i="19"/>
  <c r="D8" i="22"/>
  <c r="R4" i="13"/>
  <c r="R1" i="13" s="1"/>
  <c r="R5" i="13"/>
  <c r="R6" i="13"/>
  <c r="R7" i="13"/>
  <c r="R8" i="13"/>
  <c r="R9" i="13"/>
  <c r="R10" i="13"/>
  <c r="R11" i="13"/>
  <c r="R12" i="13"/>
  <c r="R3" i="13"/>
  <c r="R25" i="9"/>
  <c r="R24" i="9"/>
  <c r="R22" i="9"/>
  <c r="R21" i="9"/>
  <c r="R19" i="9"/>
  <c r="R18" i="9"/>
  <c r="R16" i="9"/>
  <c r="R4" i="9"/>
  <c r="R5" i="9"/>
  <c r="R6" i="9"/>
  <c r="R7" i="9"/>
  <c r="R8" i="9"/>
  <c r="R9" i="9"/>
  <c r="R10" i="9"/>
  <c r="R11" i="9"/>
  <c r="R12" i="9"/>
  <c r="R3" i="9"/>
  <c r="R27" i="9"/>
  <c r="R26" i="9"/>
  <c r="R23" i="9"/>
  <c r="R20" i="9"/>
  <c r="R17" i="9"/>
  <c r="R14" i="9"/>
  <c r="R15" i="9"/>
  <c r="R13" i="9"/>
  <c r="Q16" i="18"/>
  <c r="Q14" i="18"/>
  <c r="Q13" i="18"/>
  <c r="Q12" i="18"/>
  <c r="Q11" i="18"/>
  <c r="Q10" i="18"/>
  <c r="Q9" i="18"/>
  <c r="Q8" i="18"/>
  <c r="Q7" i="18"/>
  <c r="Q6" i="18"/>
  <c r="Q5" i="18"/>
  <c r="Q15" i="18"/>
  <c r="Q4" i="18"/>
  <c r="Q3" i="18"/>
  <c r="Q9" i="9"/>
  <c r="Q10" i="9"/>
  <c r="Q11" i="9"/>
  <c r="Q12" i="9"/>
  <c r="Q13" i="9"/>
  <c r="Q14" i="9"/>
  <c r="Q15" i="9"/>
  <c r="Q16" i="9"/>
  <c r="Q17" i="9"/>
  <c r="Q18" i="9"/>
  <c r="Q19" i="9"/>
  <c r="Q20" i="9"/>
  <c r="Q23" i="9"/>
  <c r="Q24" i="9"/>
  <c r="Q25" i="9"/>
  <c r="Q26" i="9"/>
  <c r="Q27" i="9"/>
  <c r="P16" i="9"/>
  <c r="P12" i="9"/>
  <c r="P27" i="9"/>
  <c r="P26" i="9"/>
  <c r="P23" i="9"/>
  <c r="P20" i="9"/>
  <c r="P17" i="9"/>
  <c r="P15" i="9"/>
  <c r="P14" i="9"/>
  <c r="P13" i="9"/>
  <c r="O3" i="18"/>
  <c r="R1" i="19" l="1"/>
  <c r="R1" i="9"/>
  <c r="Q1" i="18"/>
  <c r="AD4" i="21"/>
  <c r="AE20" i="9" l="1"/>
  <c r="AD4" i="7" l="1"/>
  <c r="AE6" i="1"/>
  <c r="O15" i="18" l="1"/>
  <c r="P15" i="18" s="1"/>
  <c r="O16" i="18"/>
  <c r="P16" i="18" s="1"/>
  <c r="O4" i="18"/>
  <c r="AJ4" i="21"/>
  <c r="AJ5" i="21"/>
  <c r="AJ6" i="21"/>
  <c r="AJ7" i="21"/>
  <c r="AJ8" i="21"/>
  <c r="AJ3" i="21"/>
  <c r="T9" i="16" l="1"/>
  <c r="P3" i="18" l="1"/>
  <c r="S3" i="18"/>
  <c r="P4" i="18"/>
  <c r="R4" i="18" s="1"/>
  <c r="S4" i="18"/>
  <c r="T4" i="18" s="1"/>
  <c r="U4" i="18" s="1"/>
  <c r="V4" i="18" s="1"/>
  <c r="O5" i="18"/>
  <c r="S5" i="18"/>
  <c r="T5" i="18" s="1"/>
  <c r="U5" i="18" s="1"/>
  <c r="V5" i="18" s="1"/>
  <c r="O6" i="18"/>
  <c r="S6" i="18"/>
  <c r="T6" i="18" s="1"/>
  <c r="U6" i="18" s="1"/>
  <c r="V6" i="18" s="1"/>
  <c r="O7" i="18"/>
  <c r="S7" i="18"/>
  <c r="T7" i="18" s="1"/>
  <c r="U7" i="18" s="1"/>
  <c r="V7" i="18" s="1"/>
  <c r="O8" i="18"/>
  <c r="S8" i="18"/>
  <c r="T8" i="18" s="1"/>
  <c r="U8" i="18" s="1"/>
  <c r="V8" i="18" s="1"/>
  <c r="O9" i="18"/>
  <c r="S9" i="18"/>
  <c r="T9" i="18" s="1"/>
  <c r="U9" i="18" s="1"/>
  <c r="V9" i="18" s="1"/>
  <c r="O10" i="18"/>
  <c r="S10" i="18"/>
  <c r="T10" i="18"/>
  <c r="U10" i="18" s="1"/>
  <c r="V10" i="18" s="1"/>
  <c r="O11" i="18"/>
  <c r="S11" i="18"/>
  <c r="T11" i="18" s="1"/>
  <c r="U11" i="18" s="1"/>
  <c r="V11" i="18" s="1"/>
  <c r="O12" i="18"/>
  <c r="S12" i="18"/>
  <c r="T12" i="18" s="1"/>
  <c r="U12" i="18" s="1"/>
  <c r="V12" i="18" s="1"/>
  <c r="O13" i="18"/>
  <c r="P13" i="18" s="1"/>
  <c r="R13" i="18" s="1"/>
  <c r="S13" i="18"/>
  <c r="T13" i="18"/>
  <c r="U13" i="18" s="1"/>
  <c r="V13" i="18" s="1"/>
  <c r="O14" i="18"/>
  <c r="S14" i="18"/>
  <c r="T14" i="18" s="1"/>
  <c r="U14" i="18" s="1"/>
  <c r="V14" i="18" s="1"/>
  <c r="R15" i="18"/>
  <c r="S15" i="18"/>
  <c r="T15" i="18"/>
  <c r="U15" i="18" s="1"/>
  <c r="V15" i="18" s="1"/>
  <c r="R16" i="18"/>
  <c r="S16" i="18"/>
  <c r="T16" i="18"/>
  <c r="U16" i="18" s="1"/>
  <c r="V16" i="18" s="1"/>
  <c r="S1" i="18" l="1"/>
  <c r="R3" i="18"/>
  <c r="T3" i="18"/>
  <c r="U3" i="18" s="1"/>
  <c r="U1" i="18" l="1"/>
  <c r="V3" i="18"/>
  <c r="T27" i="9" l="1"/>
  <c r="U27" i="9"/>
  <c r="V27" i="9" s="1"/>
  <c r="W27" i="9" s="1"/>
  <c r="Y27" i="9"/>
  <c r="AC27" i="9"/>
  <c r="AE27" i="9"/>
  <c r="AI27" i="9"/>
  <c r="AK27" i="9"/>
  <c r="AO27" i="9"/>
  <c r="AQ27" i="9"/>
  <c r="AU27" i="9"/>
  <c r="P3" i="17"/>
  <c r="Y3" i="14"/>
  <c r="Y4" i="17"/>
  <c r="AC4" i="17"/>
  <c r="P4" i="17"/>
  <c r="C19" i="11"/>
  <c r="AC6" i="1"/>
  <c r="AC7" i="1"/>
  <c r="AC5" i="1"/>
  <c r="J14" i="18"/>
  <c r="P14" i="18" s="1"/>
  <c r="R14" i="18" s="1"/>
  <c r="J12" i="18"/>
  <c r="P12" i="18" s="1"/>
  <c r="R12" i="18" s="1"/>
  <c r="J11" i="18"/>
  <c r="P11" i="18" s="1"/>
  <c r="R11" i="18" s="1"/>
  <c r="J10" i="18"/>
  <c r="P10" i="18" s="1"/>
  <c r="R10" i="18" s="1"/>
  <c r="J9" i="18"/>
  <c r="P9" i="18" s="1"/>
  <c r="R9" i="18" s="1"/>
  <c r="J8" i="18"/>
  <c r="P8" i="18" s="1"/>
  <c r="R8" i="18" s="1"/>
  <c r="J7" i="18"/>
  <c r="P7" i="18" s="1"/>
  <c r="R7" i="18" s="1"/>
  <c r="J6" i="18"/>
  <c r="P6" i="18" s="1"/>
  <c r="R6" i="18" s="1"/>
  <c r="J5" i="18"/>
  <c r="P5" i="18" s="1"/>
  <c r="S27" i="9" l="1"/>
  <c r="R5" i="18"/>
  <c r="R1" i="18" s="1"/>
  <c r="P1" i="18"/>
  <c r="C6" i="22" s="1"/>
  <c r="AK3" i="12"/>
  <c r="AK4" i="12"/>
  <c r="AK5" i="12"/>
  <c r="AK6" i="12"/>
  <c r="AK7" i="12"/>
  <c r="AK8" i="12"/>
  <c r="AK9" i="12"/>
  <c r="AK10" i="12"/>
  <c r="AK11" i="12"/>
  <c r="AK12" i="12"/>
  <c r="AK13" i="12"/>
  <c r="AK14" i="12"/>
  <c r="P4" i="12"/>
  <c r="P5" i="12"/>
  <c r="P6" i="12"/>
  <c r="P7" i="12"/>
  <c r="P8" i="12"/>
  <c r="P9" i="12"/>
  <c r="P10" i="12"/>
  <c r="P11" i="12"/>
  <c r="P12" i="12"/>
  <c r="P13" i="12"/>
  <c r="P14" i="12"/>
  <c r="P3" i="12"/>
  <c r="U9" i="16"/>
  <c r="Y8" i="16"/>
  <c r="P9" i="16"/>
  <c r="Y9" i="16"/>
  <c r="AC9" i="16"/>
  <c r="Q16" i="12"/>
  <c r="S16" i="12"/>
  <c r="T16" i="12"/>
  <c r="V16" i="12"/>
  <c r="AC3" i="1" l="1"/>
  <c r="AC4" i="1"/>
  <c r="C13" i="11" l="1"/>
  <c r="X4" i="7"/>
  <c r="C15" i="11"/>
  <c r="AV8" i="21"/>
  <c r="AR8" i="21"/>
  <c r="AP8" i="21"/>
  <c r="AL8" i="21"/>
  <c r="AF8" i="21"/>
  <c r="AD8" i="21"/>
  <c r="Z8" i="21"/>
  <c r="U8" i="21"/>
  <c r="V8" i="21" s="1"/>
  <c r="W8" i="21" s="1"/>
  <c r="X8" i="21" s="1"/>
  <c r="Q8" i="21"/>
  <c r="R8" i="21" s="1"/>
  <c r="T8" i="21" s="1"/>
  <c r="AV7" i="21"/>
  <c r="AR7" i="21"/>
  <c r="AP7" i="21"/>
  <c r="AL7" i="21"/>
  <c r="AF7" i="21"/>
  <c r="AD7" i="21"/>
  <c r="Z7" i="21"/>
  <c r="U7" i="21"/>
  <c r="V7" i="21" s="1"/>
  <c r="W7" i="21" s="1"/>
  <c r="X7" i="21" s="1"/>
  <c r="Q7" i="21"/>
  <c r="R7" i="21" s="1"/>
  <c r="T7" i="21" s="1"/>
  <c r="AV6" i="21"/>
  <c r="AR6" i="21"/>
  <c r="AP6" i="21"/>
  <c r="AL6" i="21"/>
  <c r="AF6" i="21"/>
  <c r="AD6" i="21"/>
  <c r="Z6" i="21"/>
  <c r="U6" i="21"/>
  <c r="V6" i="21" s="1"/>
  <c r="W6" i="21" s="1"/>
  <c r="X6" i="21" s="1"/>
  <c r="Q6" i="21"/>
  <c r="R6" i="21" s="1"/>
  <c r="T6" i="21" s="1"/>
  <c r="AV5" i="21"/>
  <c r="AR5" i="21"/>
  <c r="AP5" i="21"/>
  <c r="AL5" i="21"/>
  <c r="AF5" i="21"/>
  <c r="AD5" i="21"/>
  <c r="Z5" i="21"/>
  <c r="U5" i="21"/>
  <c r="V5" i="21" s="1"/>
  <c r="W5" i="21" s="1"/>
  <c r="X5" i="21" s="1"/>
  <c r="Q5" i="21"/>
  <c r="R5" i="21" s="1"/>
  <c r="T5" i="21" s="1"/>
  <c r="AV4" i="21"/>
  <c r="AR4" i="21"/>
  <c r="AP4" i="21"/>
  <c r="AL4" i="21"/>
  <c r="AF4" i="21"/>
  <c r="Z4" i="21"/>
  <c r="U4" i="21"/>
  <c r="V4" i="21" s="1"/>
  <c r="W4" i="21" s="1"/>
  <c r="X4" i="21" s="1"/>
  <c r="Q4" i="21"/>
  <c r="AV3" i="21"/>
  <c r="AR3" i="21"/>
  <c r="AP3" i="21"/>
  <c r="AL3" i="21"/>
  <c r="AF3" i="21"/>
  <c r="AD3" i="21"/>
  <c r="Z3" i="21"/>
  <c r="U3" i="21"/>
  <c r="V3" i="21" s="1"/>
  <c r="W3" i="21" s="1"/>
  <c r="Q3" i="21"/>
  <c r="R3" i="21" s="1"/>
  <c r="G202" i="20"/>
  <c r="G203" i="20"/>
  <c r="G204" i="20"/>
  <c r="G205" i="20"/>
  <c r="G206" i="20"/>
  <c r="G201" i="20"/>
  <c r="G221" i="20"/>
  <c r="G222" i="20"/>
  <c r="G223" i="20"/>
  <c r="G224" i="20"/>
  <c r="G225" i="20"/>
  <c r="G226" i="20"/>
  <c r="G227" i="20"/>
  <c r="G220" i="20"/>
  <c r="Q5" i="15"/>
  <c r="AD4" i="15"/>
  <c r="AD5" i="15"/>
  <c r="AD6" i="15"/>
  <c r="AD7" i="15"/>
  <c r="AD8" i="15"/>
  <c r="AD3" i="15"/>
  <c r="G192" i="20"/>
  <c r="R4" i="21" l="1"/>
  <c r="T4" i="21" s="1"/>
  <c r="T3" i="21"/>
  <c r="R1" i="21"/>
  <c r="X3" i="21"/>
  <c r="W1" i="21"/>
  <c r="U1" i="21"/>
  <c r="H42" i="20"/>
  <c r="F35" i="20"/>
  <c r="T1" i="21" l="1"/>
  <c r="B15" i="11"/>
  <c r="G28" i="20"/>
  <c r="H28" i="20" s="1"/>
  <c r="G24" i="20"/>
  <c r="H24" i="20" s="1"/>
  <c r="G22" i="20"/>
  <c r="H22" i="20" s="1"/>
  <c r="G21" i="20"/>
  <c r="H21" i="20" s="1"/>
  <c r="G20" i="20"/>
  <c r="H20" i="20" s="1"/>
  <c r="G23" i="20"/>
  <c r="H23" i="20" s="1"/>
  <c r="G19" i="20"/>
  <c r="H19" i="20" s="1"/>
  <c r="H156" i="20"/>
  <c r="H146" i="20"/>
  <c r="G147" i="20"/>
  <c r="H147" i="20" s="1"/>
  <c r="G148" i="20"/>
  <c r="H148" i="20" s="1"/>
  <c r="G149" i="20"/>
  <c r="H149" i="20" s="1"/>
  <c r="G150" i="20"/>
  <c r="H150" i="20" s="1"/>
  <c r="G151" i="20"/>
  <c r="H151" i="20" s="1"/>
  <c r="G152" i="20"/>
  <c r="H152" i="20" s="1"/>
  <c r="G153" i="20"/>
  <c r="H153" i="20" s="1"/>
  <c r="G154" i="20"/>
  <c r="H154" i="20" s="1"/>
  <c r="G155" i="20"/>
  <c r="H155" i="20" s="1"/>
  <c r="G156" i="20"/>
  <c r="G146" i="20"/>
  <c r="H12" i="20" l="1"/>
  <c r="G12" i="20"/>
  <c r="H11" i="20"/>
  <c r="G11" i="20"/>
  <c r="H10" i="20"/>
  <c r="G10" i="20"/>
  <c r="H9" i="20"/>
  <c r="G9" i="20"/>
  <c r="H8" i="20"/>
  <c r="G8" i="20"/>
  <c r="H7" i="20"/>
  <c r="G7" i="20"/>
  <c r="H192" i="20" l="1"/>
  <c r="G191" i="20"/>
  <c r="H191" i="20" s="1"/>
  <c r="G190" i="20"/>
  <c r="H190" i="20" s="1"/>
  <c r="G189" i="20"/>
  <c r="H189" i="20" s="1"/>
  <c r="G188" i="20"/>
  <c r="H188" i="20" s="1"/>
  <c r="G187" i="20"/>
  <c r="H187" i="20" s="1"/>
  <c r="G181" i="20"/>
  <c r="H181" i="20" s="1"/>
  <c r="G182" i="20"/>
  <c r="H182" i="20" s="1"/>
  <c r="G183" i="20"/>
  <c r="H183" i="20" s="1"/>
  <c r="G184" i="20"/>
  <c r="H184" i="20" s="1"/>
  <c r="G185" i="20"/>
  <c r="H185" i="20" s="1"/>
  <c r="G186" i="20"/>
  <c r="H186" i="20" s="1"/>
  <c r="G180" i="20"/>
  <c r="H180" i="20" s="1"/>
  <c r="G179" i="20"/>
  <c r="H179" i="20" s="1"/>
  <c r="G178" i="20"/>
  <c r="H178" i="20" s="1"/>
  <c r="H167" i="20"/>
  <c r="G167" i="20"/>
  <c r="H166" i="20"/>
  <c r="G166" i="20"/>
  <c r="H165" i="20"/>
  <c r="G165" i="20"/>
  <c r="G137" i="20"/>
  <c r="H137" i="20" s="1"/>
  <c r="G138" i="20"/>
  <c r="H138" i="20" s="1"/>
  <c r="G139" i="20"/>
  <c r="H139" i="20" s="1"/>
  <c r="G140" i="20"/>
  <c r="H140" i="20" s="1"/>
  <c r="G136" i="20"/>
  <c r="H136" i="20" s="1"/>
  <c r="G120" i="20"/>
  <c r="H120" i="20" s="1"/>
  <c r="G119" i="20"/>
  <c r="H119" i="20" s="1"/>
  <c r="G94" i="20"/>
  <c r="H94" i="20" s="1"/>
  <c r="G93" i="20"/>
  <c r="H93" i="20" s="1"/>
  <c r="G107" i="20"/>
  <c r="H107" i="20" s="1"/>
  <c r="G106" i="20"/>
  <c r="H106" i="20" s="1"/>
  <c r="G105" i="20"/>
  <c r="H105" i="20" s="1"/>
  <c r="G100" i="20"/>
  <c r="H100" i="20" s="1"/>
  <c r="G99" i="20"/>
  <c r="H99" i="20" s="1"/>
  <c r="G98" i="20"/>
  <c r="H98" i="20" s="1"/>
  <c r="G97" i="20"/>
  <c r="H97" i="20" s="1"/>
  <c r="G96" i="20"/>
  <c r="H96" i="20" s="1"/>
  <c r="G95" i="20"/>
  <c r="H95" i="20" s="1"/>
  <c r="G92" i="20"/>
  <c r="H92" i="20" s="1"/>
  <c r="G91" i="20"/>
  <c r="H91" i="20" s="1"/>
  <c r="G90" i="20"/>
  <c r="H90" i="20" s="1"/>
  <c r="G89" i="20"/>
  <c r="H89" i="20" s="1"/>
  <c r="G88" i="20"/>
  <c r="H88" i="20" s="1"/>
  <c r="G78" i="20"/>
  <c r="H78" i="20" s="1"/>
  <c r="G77" i="20"/>
  <c r="H77" i="20" s="1"/>
  <c r="G76" i="20"/>
  <c r="H76" i="20" s="1"/>
  <c r="G75" i="20"/>
  <c r="H75" i="20" s="1"/>
  <c r="G74" i="20"/>
  <c r="H74" i="20" s="1"/>
  <c r="G61" i="20"/>
  <c r="H61" i="20" s="1"/>
  <c r="G57" i="20"/>
  <c r="H57" i="20" s="1"/>
  <c r="G59" i="20"/>
  <c r="H59" i="20" s="1"/>
  <c r="G60" i="20"/>
  <c r="H60" i="20" s="1"/>
  <c r="G62" i="20"/>
  <c r="H62" i="20" s="1"/>
  <c r="G63" i="20"/>
  <c r="H63" i="20" s="1"/>
  <c r="G64" i="20"/>
  <c r="H64" i="20" s="1"/>
  <c r="G65" i="20"/>
  <c r="H65" i="20" s="1"/>
  <c r="G70" i="20"/>
  <c r="H70" i="20" s="1"/>
  <c r="G71" i="20"/>
  <c r="H71" i="20" s="1"/>
  <c r="G72" i="20"/>
  <c r="H72" i="20" s="1"/>
  <c r="G73" i="20"/>
  <c r="H73" i="20" s="1"/>
  <c r="G56" i="20"/>
  <c r="H56" i="20" s="1"/>
  <c r="G58" i="20"/>
  <c r="H58" i="20" s="1"/>
  <c r="G55" i="20"/>
  <c r="H55" i="20" s="1"/>
  <c r="G54" i="20"/>
  <c r="H54" i="20" s="1"/>
  <c r="G53" i="20"/>
  <c r="H53" i="20" s="1"/>
  <c r="G52" i="20"/>
  <c r="H52" i="20" s="1"/>
  <c r="G51" i="20"/>
  <c r="H51" i="20" s="1"/>
  <c r="G41" i="20" l="1"/>
  <c r="H41" i="20" s="1"/>
  <c r="G40" i="20"/>
  <c r="H40" i="20" s="1"/>
  <c r="G39" i="20"/>
  <c r="H39" i="20" s="1"/>
  <c r="G38" i="20"/>
  <c r="H38" i="20" s="1"/>
  <c r="G37" i="20"/>
  <c r="H37" i="20" s="1"/>
  <c r="G36" i="20"/>
  <c r="H36" i="20" s="1"/>
  <c r="G35" i="20"/>
  <c r="H35" i="20" s="1"/>
  <c r="G29" i="20"/>
  <c r="H29" i="20" s="1"/>
  <c r="P7" i="7" l="1"/>
  <c r="Q7" i="7" s="1"/>
  <c r="AE4" i="9" l="1"/>
  <c r="Q4" i="17"/>
  <c r="P4" i="16" l="1"/>
  <c r="Q4" i="16" s="1"/>
  <c r="T4" i="16"/>
  <c r="U4" i="16" s="1"/>
  <c r="V4" i="16" s="1"/>
  <c r="W4" i="16" s="1"/>
  <c r="P5" i="16"/>
  <c r="Q5" i="16" s="1"/>
  <c r="T5" i="16"/>
  <c r="U5" i="16" s="1"/>
  <c r="V5" i="16" s="1"/>
  <c r="W5" i="16" s="1"/>
  <c r="P6" i="16"/>
  <c r="Q6" i="16" s="1"/>
  <c r="T6" i="16"/>
  <c r="U6" i="16" s="1"/>
  <c r="V6" i="16" s="1"/>
  <c r="W6" i="16" s="1"/>
  <c r="P7" i="16"/>
  <c r="Q7" i="16" s="1"/>
  <c r="H224" i="20" s="1"/>
  <c r="T7" i="16"/>
  <c r="U7" i="16" s="1"/>
  <c r="V7" i="16" s="1"/>
  <c r="W7" i="16" s="1"/>
  <c r="P8" i="16"/>
  <c r="Q8" i="16" s="1"/>
  <c r="T8" i="16"/>
  <c r="Q9" i="16"/>
  <c r="V9" i="16"/>
  <c r="W9" i="16" s="1"/>
  <c r="P10" i="16"/>
  <c r="Q10" i="16" s="1"/>
  <c r="T10" i="16"/>
  <c r="T3" i="16"/>
  <c r="U3" i="16" s="1"/>
  <c r="V3" i="16" s="1"/>
  <c r="W3" i="16" s="1"/>
  <c r="P3" i="16"/>
  <c r="Q3" i="16" s="1"/>
  <c r="Q4" i="15"/>
  <c r="R4" i="15" s="1"/>
  <c r="U4" i="15"/>
  <c r="V4" i="15"/>
  <c r="W4" i="15" s="1"/>
  <c r="X4" i="15" s="1"/>
  <c r="Z4" i="15"/>
  <c r="AF4" i="15"/>
  <c r="AJ4" i="15"/>
  <c r="AL4" i="15"/>
  <c r="AP4" i="15"/>
  <c r="AR4" i="15"/>
  <c r="AV4" i="15"/>
  <c r="R5" i="15"/>
  <c r="U5" i="15"/>
  <c r="V5" i="15" s="1"/>
  <c r="W5" i="15" s="1"/>
  <c r="X5" i="15" s="1"/>
  <c r="Q6" i="15"/>
  <c r="R6" i="15" s="1"/>
  <c r="U6" i="15"/>
  <c r="V6" i="15"/>
  <c r="W6" i="15" s="1"/>
  <c r="X6" i="15" s="1"/>
  <c r="Q7" i="15"/>
  <c r="R7" i="15" s="1"/>
  <c r="U7" i="15"/>
  <c r="V7" i="15"/>
  <c r="W7" i="15" s="1"/>
  <c r="X7" i="15" s="1"/>
  <c r="Q8" i="15"/>
  <c r="R8" i="15" s="1"/>
  <c r="U8" i="15"/>
  <c r="V8" i="15"/>
  <c r="W8" i="15" s="1"/>
  <c r="X8" i="15" s="1"/>
  <c r="U3" i="15"/>
  <c r="V3" i="15" s="1"/>
  <c r="W3" i="15" s="1"/>
  <c r="X3" i="15" s="1"/>
  <c r="Q3" i="15"/>
  <c r="R3" i="15" s="1"/>
  <c r="H201" i="20" s="1"/>
  <c r="T10" i="12"/>
  <c r="U8" i="16" l="1"/>
  <c r="V8" i="16" s="1"/>
  <c r="W8" i="16" s="1"/>
  <c r="U10" i="16"/>
  <c r="V10" i="16" s="1"/>
  <c r="W10" i="16" s="1"/>
  <c r="T4" i="15"/>
  <c r="H202" i="20"/>
  <c r="T5" i="15"/>
  <c r="H203" i="20"/>
  <c r="T8" i="15"/>
  <c r="H206" i="20"/>
  <c r="T6" i="15"/>
  <c r="H204" i="20"/>
  <c r="T7" i="15"/>
  <c r="H205" i="20"/>
  <c r="S7" i="16"/>
  <c r="S9" i="16"/>
  <c r="H226" i="20"/>
  <c r="S4" i="16"/>
  <c r="H221" i="20"/>
  <c r="S8" i="16"/>
  <c r="AE8" i="16" s="1"/>
  <c r="H225" i="20"/>
  <c r="S6" i="16"/>
  <c r="H223" i="20"/>
  <c r="S3" i="16"/>
  <c r="H220" i="20"/>
  <c r="S10" i="16"/>
  <c r="H227" i="20"/>
  <c r="S5" i="16"/>
  <c r="H222" i="20"/>
  <c r="T3" i="15"/>
  <c r="R1" i="15"/>
  <c r="Q14" i="12"/>
  <c r="Q13" i="12"/>
  <c r="Q12" i="12"/>
  <c r="Q11" i="12"/>
  <c r="Q10" i="12"/>
  <c r="Q9" i="12"/>
  <c r="Q8" i="12"/>
  <c r="Q7" i="12"/>
  <c r="Q6" i="12"/>
  <c r="Q5" i="12"/>
  <c r="Q4" i="12"/>
  <c r="Q3" i="12"/>
  <c r="P4" i="14"/>
  <c r="Q4" i="14" s="1"/>
  <c r="P3" i="14"/>
  <c r="Q3" i="14" s="1"/>
  <c r="P12" i="13"/>
  <c r="Q12" i="13" s="1"/>
  <c r="P11" i="13"/>
  <c r="Q11" i="13" s="1"/>
  <c r="P10" i="13"/>
  <c r="Q10" i="13" s="1"/>
  <c r="P9" i="13"/>
  <c r="Q9" i="13" s="1"/>
  <c r="P8" i="13"/>
  <c r="Q8" i="13" s="1"/>
  <c r="P7" i="13"/>
  <c r="Q7" i="13" s="1"/>
  <c r="P6" i="13"/>
  <c r="Q6" i="13" s="1"/>
  <c r="P5" i="13"/>
  <c r="Q5" i="13" s="1"/>
  <c r="P4" i="13"/>
  <c r="Q4" i="13" s="1"/>
  <c r="P3" i="13"/>
  <c r="Q3" i="13" s="1"/>
  <c r="P5" i="19"/>
  <c r="Q5" i="19" s="1"/>
  <c r="P4" i="19"/>
  <c r="Q4" i="19" s="1"/>
  <c r="P3" i="19"/>
  <c r="Q3" i="19" s="1"/>
  <c r="P11" i="9"/>
  <c r="P18" i="9"/>
  <c r="P19" i="9"/>
  <c r="P21" i="9"/>
  <c r="Q21" i="9" s="1"/>
  <c r="P22" i="9"/>
  <c r="Q22" i="9" s="1"/>
  <c r="P24" i="9"/>
  <c r="P25" i="9"/>
  <c r="P10" i="9"/>
  <c r="P9" i="9"/>
  <c r="P8" i="9"/>
  <c r="Q8" i="9" s="1"/>
  <c r="P7" i="9"/>
  <c r="Q7" i="9" s="1"/>
  <c r="P6" i="9"/>
  <c r="Q6" i="9" s="1"/>
  <c r="P5" i="9"/>
  <c r="Q5" i="9" s="1"/>
  <c r="P4" i="9"/>
  <c r="Q4" i="9" s="1"/>
  <c r="P3" i="9"/>
  <c r="Q3" i="9" s="1"/>
  <c r="P10" i="7"/>
  <c r="Q10" i="7" s="1"/>
  <c r="P9" i="7"/>
  <c r="Q9" i="7" s="1"/>
  <c r="P8" i="7"/>
  <c r="Q8" i="7" s="1"/>
  <c r="P6" i="7"/>
  <c r="Q6" i="7" s="1"/>
  <c r="P5" i="7"/>
  <c r="Q5" i="7" s="1"/>
  <c r="P4" i="7"/>
  <c r="Q4" i="7" s="1"/>
  <c r="P3" i="7"/>
  <c r="Q3" i="7" s="1"/>
  <c r="B17" i="11" l="1"/>
  <c r="G198" i="20" s="1"/>
  <c r="Q1" i="9"/>
  <c r="Q1" i="12"/>
  <c r="Q1" i="13"/>
  <c r="P4" i="1"/>
  <c r="Q4" i="1" s="1"/>
  <c r="P5" i="1"/>
  <c r="Q5" i="1" s="1"/>
  <c r="P6" i="1"/>
  <c r="Q6" i="1" s="1"/>
  <c r="P7" i="1"/>
  <c r="Q7" i="1" s="1"/>
  <c r="P3" i="1"/>
  <c r="Q3" i="1" s="1"/>
  <c r="AL5" i="15"/>
  <c r="AL6" i="15"/>
  <c r="AL7" i="15"/>
  <c r="AL8" i="15"/>
  <c r="AF5" i="15"/>
  <c r="AF6" i="15"/>
  <c r="AF7" i="15"/>
  <c r="AF8" i="15"/>
  <c r="Z5" i="15"/>
  <c r="Z6" i="15"/>
  <c r="Z7" i="15"/>
  <c r="Z8" i="15"/>
  <c r="B8" i="11" l="1"/>
  <c r="C7" i="22"/>
  <c r="B9" i="11"/>
  <c r="C8" i="22"/>
  <c r="B18" i="11"/>
  <c r="B7" i="11"/>
  <c r="AE3" i="19"/>
  <c r="AE4" i="19"/>
  <c r="AE5" i="19"/>
  <c r="T11" i="13" l="1"/>
  <c r="U11" i="13"/>
  <c r="V11" i="13" s="1"/>
  <c r="W11" i="13" s="1"/>
  <c r="Y11" i="13"/>
  <c r="AC11" i="13"/>
  <c r="AE11" i="13"/>
  <c r="AI11" i="13"/>
  <c r="AK11" i="13"/>
  <c r="AO11" i="13"/>
  <c r="AQ11" i="13"/>
  <c r="AU11" i="13"/>
  <c r="T12" i="13"/>
  <c r="U12" i="13"/>
  <c r="V12" i="13" s="1"/>
  <c r="W12" i="13" s="1"/>
  <c r="Y12" i="13"/>
  <c r="AC12" i="13"/>
  <c r="AE12" i="13"/>
  <c r="AI12" i="13"/>
  <c r="AK12" i="13"/>
  <c r="AO12" i="13"/>
  <c r="AQ12" i="13"/>
  <c r="AU12" i="13"/>
  <c r="U11" i="12"/>
  <c r="W11" i="12" s="1"/>
  <c r="Y11" i="12"/>
  <c r="AC11" i="12"/>
  <c r="AE11" i="12"/>
  <c r="AI11" i="12"/>
  <c r="AO11" i="12"/>
  <c r="AQ11" i="12"/>
  <c r="AU11" i="12"/>
  <c r="T12" i="12"/>
  <c r="U12" i="12"/>
  <c r="V12" i="12" s="1"/>
  <c r="W12" i="12" s="1"/>
  <c r="Y12" i="12"/>
  <c r="AC12" i="12"/>
  <c r="AE12" i="12"/>
  <c r="AI12" i="12"/>
  <c r="AO12" i="12"/>
  <c r="AQ12" i="12"/>
  <c r="AU12" i="12"/>
  <c r="T13" i="12"/>
  <c r="U13" i="12"/>
  <c r="V13" i="12" s="1"/>
  <c r="W13" i="12" s="1"/>
  <c r="Y13" i="12"/>
  <c r="AC13" i="12"/>
  <c r="AE13" i="12"/>
  <c r="AI13" i="12"/>
  <c r="AO13" i="12"/>
  <c r="AQ13" i="12"/>
  <c r="AU13" i="12"/>
  <c r="T14" i="12"/>
  <c r="U14" i="12"/>
  <c r="V14" i="12" s="1"/>
  <c r="W14" i="12" s="1"/>
  <c r="Y14" i="12"/>
  <c r="AC14" i="12"/>
  <c r="AE14" i="12"/>
  <c r="AI14" i="12"/>
  <c r="AO14" i="12"/>
  <c r="AQ14" i="12"/>
  <c r="AU14" i="12"/>
  <c r="X11" i="18"/>
  <c r="AB11" i="18"/>
  <c r="AD11" i="18"/>
  <c r="AH11" i="18"/>
  <c r="AK11" i="18"/>
  <c r="AO11" i="18"/>
  <c r="AQ11" i="18"/>
  <c r="AU11" i="18"/>
  <c r="X12" i="18"/>
  <c r="AB12" i="18"/>
  <c r="AD12" i="18"/>
  <c r="AH12" i="18"/>
  <c r="AK12" i="18"/>
  <c r="AO12" i="18"/>
  <c r="AQ12" i="18"/>
  <c r="AU12" i="18"/>
  <c r="X13" i="18"/>
  <c r="AB13" i="18"/>
  <c r="AD13" i="18"/>
  <c r="AH13" i="18"/>
  <c r="AK13" i="18"/>
  <c r="AO13" i="18"/>
  <c r="AQ13" i="18"/>
  <c r="AU13" i="18"/>
  <c r="X14" i="18"/>
  <c r="AB14" i="18"/>
  <c r="AD14" i="18"/>
  <c r="AH14" i="18"/>
  <c r="AK14" i="18"/>
  <c r="AO14" i="18"/>
  <c r="AQ14" i="18"/>
  <c r="AU14" i="18"/>
  <c r="X15" i="18"/>
  <c r="AB15" i="18"/>
  <c r="AD15" i="18"/>
  <c r="AH15" i="18"/>
  <c r="AK15" i="18"/>
  <c r="AO15" i="18"/>
  <c r="AQ15" i="18"/>
  <c r="AU15" i="18"/>
  <c r="X16" i="18"/>
  <c r="AB16" i="18"/>
  <c r="AD16" i="18"/>
  <c r="AH16" i="18"/>
  <c r="AK16" i="18"/>
  <c r="AO16" i="18"/>
  <c r="AQ16" i="18"/>
  <c r="AU16" i="18"/>
  <c r="AU5" i="19"/>
  <c r="AQ5" i="19"/>
  <c r="AO5" i="19"/>
  <c r="AK5" i="19"/>
  <c r="AI5" i="19"/>
  <c r="AC5" i="19"/>
  <c r="Y5" i="19"/>
  <c r="U5" i="19"/>
  <c r="V5" i="19" s="1"/>
  <c r="W5" i="19" s="1"/>
  <c r="T5" i="19"/>
  <c r="AU4" i="19"/>
  <c r="AQ4" i="19"/>
  <c r="AO4" i="19"/>
  <c r="AK4" i="19"/>
  <c r="AI4" i="19"/>
  <c r="AC4" i="19"/>
  <c r="Y4" i="19"/>
  <c r="T4" i="19"/>
  <c r="AU3" i="19"/>
  <c r="AQ3" i="19"/>
  <c r="AO3" i="19"/>
  <c r="AK3" i="19"/>
  <c r="AI3" i="19"/>
  <c r="AC3" i="19"/>
  <c r="Y3" i="19"/>
  <c r="T3" i="19"/>
  <c r="U3" i="19" s="1"/>
  <c r="V3" i="19" s="1"/>
  <c r="W3" i="19" s="1"/>
  <c r="AU10" i="18"/>
  <c r="AQ10" i="18"/>
  <c r="AO10" i="18"/>
  <c r="AK10" i="18"/>
  <c r="AH10" i="18"/>
  <c r="AD10" i="18"/>
  <c r="AB10" i="18"/>
  <c r="X10" i="18"/>
  <c r="AU9" i="18"/>
  <c r="AQ9" i="18"/>
  <c r="AO9" i="18"/>
  <c r="AK9" i="18"/>
  <c r="AH9" i="18"/>
  <c r="AD9" i="18"/>
  <c r="AB9" i="18"/>
  <c r="X9" i="18"/>
  <c r="AU8" i="18"/>
  <c r="AQ8" i="18"/>
  <c r="AO8" i="18"/>
  <c r="AK8" i="18"/>
  <c r="AH8" i="18"/>
  <c r="AD8" i="18"/>
  <c r="AB8" i="18"/>
  <c r="X8" i="18"/>
  <c r="AU7" i="18"/>
  <c r="AQ7" i="18"/>
  <c r="AO7" i="18"/>
  <c r="AK7" i="18"/>
  <c r="AH7" i="18"/>
  <c r="AD7" i="18"/>
  <c r="AB7" i="18"/>
  <c r="X7" i="18"/>
  <c r="AU6" i="18"/>
  <c r="AQ6" i="18"/>
  <c r="AO6" i="18"/>
  <c r="AK6" i="18"/>
  <c r="AH6" i="18"/>
  <c r="AD6" i="18"/>
  <c r="AB6" i="18"/>
  <c r="X6" i="18"/>
  <c r="AU5" i="18"/>
  <c r="AQ5" i="18"/>
  <c r="AO5" i="18"/>
  <c r="AK5" i="18"/>
  <c r="AH5" i="18"/>
  <c r="AD5" i="18"/>
  <c r="AB5" i="18"/>
  <c r="X5" i="18"/>
  <c r="AU4" i="18"/>
  <c r="AQ4" i="18"/>
  <c r="AO4" i="18"/>
  <c r="AK4" i="18"/>
  <c r="AH4" i="18"/>
  <c r="AD4" i="18"/>
  <c r="AB4" i="18"/>
  <c r="X4" i="18"/>
  <c r="AU3" i="18"/>
  <c r="AQ3" i="18"/>
  <c r="AO3" i="18"/>
  <c r="AK3" i="18"/>
  <c r="AH3" i="18"/>
  <c r="AD3" i="18"/>
  <c r="AB3" i="18"/>
  <c r="X3" i="18"/>
  <c r="AU4" i="17"/>
  <c r="AQ4" i="17"/>
  <c r="AO4" i="17"/>
  <c r="AK4" i="17"/>
  <c r="AI4" i="17"/>
  <c r="AE4" i="17"/>
  <c r="U4" i="17"/>
  <c r="V4" i="17" s="1"/>
  <c r="W4" i="17" s="1"/>
  <c r="T4" i="17"/>
  <c r="AU3" i="17"/>
  <c r="AQ3" i="17"/>
  <c r="AO3" i="17"/>
  <c r="AK3" i="17"/>
  <c r="AI3" i="17"/>
  <c r="AE3" i="17"/>
  <c r="AC3" i="17"/>
  <c r="T3" i="17"/>
  <c r="U3" i="17" s="1"/>
  <c r="V3" i="17" s="1"/>
  <c r="AU10" i="16"/>
  <c r="AQ10" i="16"/>
  <c r="AO10" i="16"/>
  <c r="AK10" i="16"/>
  <c r="AI10" i="16"/>
  <c r="AE10" i="16"/>
  <c r="AC10" i="16"/>
  <c r="Y10" i="16"/>
  <c r="AU9" i="16"/>
  <c r="AQ9" i="16"/>
  <c r="AO9" i="16"/>
  <c r="AK9" i="16"/>
  <c r="AI9" i="16"/>
  <c r="AE9" i="16"/>
  <c r="AU8" i="16"/>
  <c r="AQ8" i="16"/>
  <c r="AO8" i="16"/>
  <c r="AK8" i="16"/>
  <c r="AI8" i="16"/>
  <c r="AC8" i="16"/>
  <c r="AU7" i="16"/>
  <c r="AQ7" i="16"/>
  <c r="AO7" i="16"/>
  <c r="AK7" i="16"/>
  <c r="AI7" i="16"/>
  <c r="AE7" i="16"/>
  <c r="AC7" i="16"/>
  <c r="Y7" i="16"/>
  <c r="AU6" i="16"/>
  <c r="AQ6" i="16"/>
  <c r="AO6" i="16"/>
  <c r="AK6" i="16"/>
  <c r="AI6" i="16"/>
  <c r="AE6" i="16"/>
  <c r="AC6" i="16"/>
  <c r="Y6" i="16"/>
  <c r="AU5" i="16"/>
  <c r="AQ5" i="16"/>
  <c r="AO5" i="16"/>
  <c r="AK5" i="16"/>
  <c r="AI5" i="16"/>
  <c r="AE5" i="16"/>
  <c r="AC5" i="16"/>
  <c r="Y5" i="16"/>
  <c r="AU4" i="16"/>
  <c r="AQ4" i="16"/>
  <c r="AO4" i="16"/>
  <c r="AK4" i="16"/>
  <c r="AI4" i="16"/>
  <c r="AE4" i="16"/>
  <c r="AC4" i="16"/>
  <c r="Y4" i="16"/>
  <c r="AU3" i="16"/>
  <c r="AQ3" i="16"/>
  <c r="AO3" i="16"/>
  <c r="AK3" i="16"/>
  <c r="AI3" i="16"/>
  <c r="AE3" i="16"/>
  <c r="AC3" i="16"/>
  <c r="Y3" i="16"/>
  <c r="AV8" i="15"/>
  <c r="AR8" i="15"/>
  <c r="AP8" i="15"/>
  <c r="AJ8" i="15"/>
  <c r="AV7" i="15"/>
  <c r="AR7" i="15"/>
  <c r="AP7" i="15"/>
  <c r="AJ7" i="15"/>
  <c r="AV6" i="15"/>
  <c r="AR6" i="15"/>
  <c r="AP6" i="15"/>
  <c r="AJ6" i="15"/>
  <c r="AV5" i="15"/>
  <c r="AR5" i="15"/>
  <c r="AP5" i="15"/>
  <c r="AJ5" i="15"/>
  <c r="AV3" i="15"/>
  <c r="AR3" i="15"/>
  <c r="AP3" i="15"/>
  <c r="AL3" i="15"/>
  <c r="AJ3" i="15"/>
  <c r="AF3" i="15"/>
  <c r="Z3" i="15"/>
  <c r="AU4" i="14"/>
  <c r="AQ4" i="14"/>
  <c r="AO4" i="14"/>
  <c r="AK4" i="14"/>
  <c r="AI4" i="14"/>
  <c r="AE4" i="14"/>
  <c r="AC4" i="14"/>
  <c r="Y4" i="14"/>
  <c r="U4" i="14"/>
  <c r="V4" i="14" s="1"/>
  <c r="W4" i="14" s="1"/>
  <c r="T4" i="14"/>
  <c r="AU3" i="14"/>
  <c r="AQ3" i="14"/>
  <c r="AO3" i="14"/>
  <c r="AK3" i="14"/>
  <c r="AI3" i="14"/>
  <c r="AE3" i="14"/>
  <c r="AC3" i="14"/>
  <c r="U3" i="14"/>
  <c r="V3" i="14" s="1"/>
  <c r="T3" i="14"/>
  <c r="AU10" i="13"/>
  <c r="AQ10" i="13"/>
  <c r="AO10" i="13"/>
  <c r="AK10" i="13"/>
  <c r="AI10" i="13"/>
  <c r="AE10" i="13"/>
  <c r="AC10" i="13"/>
  <c r="Y10" i="13"/>
  <c r="U10" i="13"/>
  <c r="V10" i="13" s="1"/>
  <c r="W10" i="13" s="1"/>
  <c r="T10" i="13"/>
  <c r="AU9" i="13"/>
  <c r="AQ9" i="13"/>
  <c r="AO9" i="13"/>
  <c r="AK9" i="13"/>
  <c r="AI9" i="13"/>
  <c r="AE9" i="13"/>
  <c r="AC9" i="13"/>
  <c r="Y9" i="13"/>
  <c r="U9" i="13"/>
  <c r="V9" i="13" s="1"/>
  <c r="W9" i="13" s="1"/>
  <c r="T9" i="13"/>
  <c r="AU8" i="13"/>
  <c r="AQ8" i="13"/>
  <c r="AO8" i="13"/>
  <c r="AK8" i="13"/>
  <c r="AI8" i="13"/>
  <c r="AE8" i="13"/>
  <c r="AC8" i="13"/>
  <c r="Y8" i="13"/>
  <c r="T8" i="13"/>
  <c r="U8" i="13" s="1"/>
  <c r="V8" i="13" s="1"/>
  <c r="W8" i="13" s="1"/>
  <c r="AU7" i="13"/>
  <c r="AQ7" i="13"/>
  <c r="AO7" i="13"/>
  <c r="AK7" i="13"/>
  <c r="AI7" i="13"/>
  <c r="AE7" i="13"/>
  <c r="AC7" i="13"/>
  <c r="Y7" i="13"/>
  <c r="T7" i="13"/>
  <c r="U7" i="13" s="1"/>
  <c r="V7" i="13" s="1"/>
  <c r="W7" i="13" s="1"/>
  <c r="AU6" i="13"/>
  <c r="AQ6" i="13"/>
  <c r="AO6" i="13"/>
  <c r="AK6" i="13"/>
  <c r="AI6" i="13"/>
  <c r="AE6" i="13"/>
  <c r="AC6" i="13"/>
  <c r="Y6" i="13"/>
  <c r="U6" i="13"/>
  <c r="V6" i="13" s="1"/>
  <c r="W6" i="13" s="1"/>
  <c r="T6" i="13"/>
  <c r="AU5" i="13"/>
  <c r="AQ5" i="13"/>
  <c r="AO5" i="13"/>
  <c r="AK5" i="13"/>
  <c r="AI5" i="13"/>
  <c r="AE5" i="13"/>
  <c r="AC5" i="13"/>
  <c r="Y5" i="13"/>
  <c r="S5" i="13" s="1"/>
  <c r="U5" i="13"/>
  <c r="V5" i="13" s="1"/>
  <c r="W5" i="13" s="1"/>
  <c r="T5" i="13"/>
  <c r="AU4" i="13"/>
  <c r="AQ4" i="13"/>
  <c r="AO4" i="13"/>
  <c r="AK4" i="13"/>
  <c r="AI4" i="13"/>
  <c r="AE4" i="13"/>
  <c r="AC4" i="13"/>
  <c r="Y4" i="13"/>
  <c r="T4" i="13"/>
  <c r="AU3" i="13"/>
  <c r="AQ3" i="13"/>
  <c r="AO3" i="13"/>
  <c r="AK3" i="13"/>
  <c r="AI3" i="13"/>
  <c r="AE3" i="13"/>
  <c r="AC3" i="13"/>
  <c r="Y3" i="13"/>
  <c r="T3" i="13"/>
  <c r="U3" i="13" s="1"/>
  <c r="V3" i="13" s="1"/>
  <c r="AU10" i="12"/>
  <c r="AQ10" i="12"/>
  <c r="AO10" i="12"/>
  <c r="AI10" i="12"/>
  <c r="AE10" i="12"/>
  <c r="AC10" i="12"/>
  <c r="Y10" i="12"/>
  <c r="U10" i="12"/>
  <c r="V10" i="12" s="1"/>
  <c r="W10" i="12" s="1"/>
  <c r="AU9" i="12"/>
  <c r="AQ9" i="12"/>
  <c r="AO9" i="12"/>
  <c r="AI9" i="12"/>
  <c r="AE9" i="12"/>
  <c r="AC9" i="12"/>
  <c r="Y9" i="12"/>
  <c r="T9" i="12"/>
  <c r="U9" i="12" s="1"/>
  <c r="V9" i="12" s="1"/>
  <c r="W9" i="12" s="1"/>
  <c r="AU8" i="12"/>
  <c r="AQ8" i="12"/>
  <c r="AO8" i="12"/>
  <c r="AI8" i="12"/>
  <c r="AE8" i="12"/>
  <c r="AC8" i="12"/>
  <c r="Y8" i="12"/>
  <c r="U8" i="12"/>
  <c r="V8" i="12" s="1"/>
  <c r="W8" i="12" s="1"/>
  <c r="T8" i="12"/>
  <c r="AU7" i="12"/>
  <c r="AQ7" i="12"/>
  <c r="AO7" i="12"/>
  <c r="AI7" i="12"/>
  <c r="AE7" i="12"/>
  <c r="AC7" i="12"/>
  <c r="Y7" i="12"/>
  <c r="U7" i="12"/>
  <c r="V7" i="12" s="1"/>
  <c r="W7" i="12" s="1"/>
  <c r="T7" i="12"/>
  <c r="AU6" i="12"/>
  <c r="AQ6" i="12"/>
  <c r="AO6" i="12"/>
  <c r="AI6" i="12"/>
  <c r="AE6" i="12"/>
  <c r="AC6" i="12"/>
  <c r="Y6" i="12"/>
  <c r="T6" i="12"/>
  <c r="U6" i="12" s="1"/>
  <c r="V6" i="12" s="1"/>
  <c r="W6" i="12" s="1"/>
  <c r="AU5" i="12"/>
  <c r="AQ5" i="12"/>
  <c r="AO5" i="12"/>
  <c r="AI5" i="12"/>
  <c r="AE5" i="12"/>
  <c r="AC5" i="12"/>
  <c r="Y5" i="12"/>
  <c r="T5" i="12"/>
  <c r="U5" i="12" s="1"/>
  <c r="V5" i="12" s="1"/>
  <c r="W5" i="12" s="1"/>
  <c r="AU4" i="12"/>
  <c r="AQ4" i="12"/>
  <c r="AO4" i="12"/>
  <c r="AI4" i="12"/>
  <c r="AE4" i="12"/>
  <c r="AC4" i="12"/>
  <c r="Y4" i="12"/>
  <c r="T4" i="12"/>
  <c r="U4" i="12" s="1"/>
  <c r="V4" i="12" s="1"/>
  <c r="W4" i="12" s="1"/>
  <c r="AU3" i="12"/>
  <c r="H17" i="22" s="1"/>
  <c r="AQ3" i="12"/>
  <c r="AO3" i="12"/>
  <c r="G17" i="22" s="1"/>
  <c r="AI3" i="12"/>
  <c r="E17" i="22" s="1"/>
  <c r="AE3" i="12"/>
  <c r="AC3" i="12"/>
  <c r="Y3" i="12"/>
  <c r="T3" i="12"/>
  <c r="U3" i="12" s="1"/>
  <c r="V3" i="12" s="1"/>
  <c r="C18" i="11" l="1"/>
  <c r="E16" i="22"/>
  <c r="G16" i="22"/>
  <c r="H16" i="22"/>
  <c r="E15" i="22"/>
  <c r="G15" i="22"/>
  <c r="H15" i="22"/>
  <c r="C12" i="11"/>
  <c r="C11" i="11"/>
  <c r="C10" i="11"/>
  <c r="C9" i="11"/>
  <c r="C16" i="11"/>
  <c r="C7" i="11"/>
  <c r="T1" i="17"/>
  <c r="D16" i="11"/>
  <c r="F16" i="11"/>
  <c r="E16" i="11"/>
  <c r="D17" i="11"/>
  <c r="F17" i="11"/>
  <c r="E17" i="11"/>
  <c r="C17" i="11"/>
  <c r="E18" i="11"/>
  <c r="F18" i="11"/>
  <c r="D18" i="11"/>
  <c r="S11" i="13"/>
  <c r="S7" i="13"/>
  <c r="S3" i="13"/>
  <c r="T1" i="19"/>
  <c r="U4" i="19"/>
  <c r="V4" i="19" s="1"/>
  <c r="S4" i="19"/>
  <c r="S4" i="17"/>
  <c r="S12" i="13"/>
  <c r="S10" i="13"/>
  <c r="S8" i="12"/>
  <c r="S11" i="12"/>
  <c r="S6" i="12"/>
  <c r="T1" i="13"/>
  <c r="U4" i="13"/>
  <c r="V4" i="13" s="1"/>
  <c r="W4" i="13" s="1"/>
  <c r="T1" i="16"/>
  <c r="U1" i="15"/>
  <c r="S4" i="14"/>
  <c r="T1" i="14"/>
  <c r="S3" i="14"/>
  <c r="S6" i="13"/>
  <c r="S9" i="13"/>
  <c r="S8" i="13"/>
  <c r="S3" i="12"/>
  <c r="S12" i="12"/>
  <c r="S13" i="12"/>
  <c r="S5" i="12"/>
  <c r="S9" i="12"/>
  <c r="S14" i="12"/>
  <c r="S3" i="19"/>
  <c r="S5" i="19"/>
  <c r="W4" i="19"/>
  <c r="V1" i="19"/>
  <c r="V1" i="17"/>
  <c r="W3" i="17"/>
  <c r="V1" i="16"/>
  <c r="W1" i="15"/>
  <c r="W3" i="14"/>
  <c r="V1" i="14"/>
  <c r="W3" i="13"/>
  <c r="S4" i="13"/>
  <c r="T1" i="12"/>
  <c r="S7" i="12"/>
  <c r="S10" i="12"/>
  <c r="S4" i="12"/>
  <c r="W3" i="12"/>
  <c r="V1" i="12"/>
  <c r="T11" i="9"/>
  <c r="U11" i="9"/>
  <c r="V11" i="9" s="1"/>
  <c r="W11" i="9" s="1"/>
  <c r="Y11" i="9"/>
  <c r="AC11" i="9"/>
  <c r="AE11" i="9"/>
  <c r="AI11" i="9"/>
  <c r="AK11" i="9"/>
  <c r="AO11" i="9"/>
  <c r="AQ11" i="9"/>
  <c r="AU11" i="9"/>
  <c r="T12" i="9"/>
  <c r="U12" i="9"/>
  <c r="V12" i="9" s="1"/>
  <c r="W12" i="9" s="1"/>
  <c r="Y12" i="9"/>
  <c r="AC12" i="9"/>
  <c r="AE12" i="9"/>
  <c r="AI12" i="9"/>
  <c r="AK12" i="9"/>
  <c r="AO12" i="9"/>
  <c r="AQ12" i="9"/>
  <c r="AU12" i="9"/>
  <c r="T13" i="9"/>
  <c r="U13" i="9"/>
  <c r="V13" i="9" s="1"/>
  <c r="W13" i="9" s="1"/>
  <c r="Y13" i="9"/>
  <c r="AC13" i="9"/>
  <c r="AE13" i="9"/>
  <c r="AI13" i="9"/>
  <c r="AK13" i="9"/>
  <c r="AO13" i="9"/>
  <c r="AQ13" i="9"/>
  <c r="AU13" i="9"/>
  <c r="T14" i="9"/>
  <c r="U14" i="9"/>
  <c r="V14" i="9" s="1"/>
  <c r="W14" i="9" s="1"/>
  <c r="Y14" i="9"/>
  <c r="AC14" i="9"/>
  <c r="AE14" i="9"/>
  <c r="AI14" i="9"/>
  <c r="AK14" i="9"/>
  <c r="AO14" i="9"/>
  <c r="AQ14" i="9"/>
  <c r="AU14" i="9"/>
  <c r="T15" i="9"/>
  <c r="U15" i="9"/>
  <c r="V15" i="9"/>
  <c r="W15" i="9" s="1"/>
  <c r="Y15" i="9"/>
  <c r="AC15" i="9"/>
  <c r="AE15" i="9"/>
  <c r="AI15" i="9"/>
  <c r="AK15" i="9"/>
  <c r="AO15" i="9"/>
  <c r="AQ15" i="9"/>
  <c r="AU15" i="9"/>
  <c r="T16" i="9"/>
  <c r="U16" i="9"/>
  <c r="V16" i="9"/>
  <c r="W16" i="9"/>
  <c r="Y16" i="9"/>
  <c r="AC16" i="9"/>
  <c r="AE16" i="9"/>
  <c r="AI16" i="9"/>
  <c r="AK16" i="9"/>
  <c r="AO16" i="9"/>
  <c r="AQ16" i="9"/>
  <c r="AU16" i="9"/>
  <c r="T17" i="9"/>
  <c r="U17" i="9"/>
  <c r="V17" i="9" s="1"/>
  <c r="W17" i="9" s="1"/>
  <c r="Y17" i="9"/>
  <c r="AC17" i="9"/>
  <c r="AE17" i="9"/>
  <c r="AI17" i="9"/>
  <c r="AK17" i="9"/>
  <c r="AO17" i="9"/>
  <c r="AQ17" i="9"/>
  <c r="AU17" i="9"/>
  <c r="T18" i="9"/>
  <c r="U18" i="9"/>
  <c r="V18" i="9" s="1"/>
  <c r="W18" i="9" s="1"/>
  <c r="Y18" i="9"/>
  <c r="AC18" i="9"/>
  <c r="AE18" i="9"/>
  <c r="AI18" i="9"/>
  <c r="AK18" i="9"/>
  <c r="AO18" i="9"/>
  <c r="AQ18" i="9"/>
  <c r="AU18" i="9"/>
  <c r="T19" i="9"/>
  <c r="U19" i="9"/>
  <c r="V19" i="9" s="1"/>
  <c r="W19" i="9" s="1"/>
  <c r="Y19" i="9"/>
  <c r="AC19" i="9"/>
  <c r="AE19" i="9"/>
  <c r="AI19" i="9"/>
  <c r="AK19" i="9"/>
  <c r="AO19" i="9"/>
  <c r="AQ19" i="9"/>
  <c r="AU19" i="9"/>
  <c r="T20" i="9"/>
  <c r="U20" i="9"/>
  <c r="V20" i="9" s="1"/>
  <c r="W20" i="9" s="1"/>
  <c r="Y20" i="9"/>
  <c r="AC20" i="9"/>
  <c r="AI20" i="9"/>
  <c r="AK20" i="9"/>
  <c r="AO20" i="9"/>
  <c r="AQ20" i="9"/>
  <c r="AU20" i="9"/>
  <c r="T21" i="9"/>
  <c r="U21" i="9"/>
  <c r="V21" i="9" s="1"/>
  <c r="W21" i="9" s="1"/>
  <c r="Y21" i="9"/>
  <c r="AC21" i="9"/>
  <c r="AE21" i="9"/>
  <c r="AI21" i="9"/>
  <c r="AK21" i="9"/>
  <c r="AO21" i="9"/>
  <c r="AQ21" i="9"/>
  <c r="AU21" i="9"/>
  <c r="T22" i="9"/>
  <c r="U22" i="9"/>
  <c r="V22" i="9" s="1"/>
  <c r="W22" i="9" s="1"/>
  <c r="Y22" i="9"/>
  <c r="AC22" i="9"/>
  <c r="AE22" i="9"/>
  <c r="AI22" i="9"/>
  <c r="AK22" i="9"/>
  <c r="AO22" i="9"/>
  <c r="AQ22" i="9"/>
  <c r="AU22" i="9"/>
  <c r="T23" i="9"/>
  <c r="U23" i="9"/>
  <c r="V23" i="9" s="1"/>
  <c r="W23" i="9" s="1"/>
  <c r="Y23" i="9"/>
  <c r="AC23" i="9"/>
  <c r="AE23" i="9"/>
  <c r="AI23" i="9"/>
  <c r="AK23" i="9"/>
  <c r="AO23" i="9"/>
  <c r="AQ23" i="9"/>
  <c r="AU23" i="9"/>
  <c r="T24" i="9"/>
  <c r="U24" i="9"/>
  <c r="V24" i="9" s="1"/>
  <c r="W24" i="9" s="1"/>
  <c r="Y24" i="9"/>
  <c r="AC24" i="9"/>
  <c r="AE24" i="9"/>
  <c r="AI24" i="9"/>
  <c r="AK24" i="9"/>
  <c r="AO24" i="9"/>
  <c r="AQ24" i="9"/>
  <c r="AU24" i="9"/>
  <c r="T25" i="9"/>
  <c r="U25" i="9"/>
  <c r="V25" i="9" s="1"/>
  <c r="W25" i="9" s="1"/>
  <c r="Y25" i="9"/>
  <c r="AC25" i="9"/>
  <c r="AE25" i="9"/>
  <c r="AI25" i="9"/>
  <c r="AK25" i="9"/>
  <c r="AO25" i="9"/>
  <c r="AQ25" i="9"/>
  <c r="AU25" i="9"/>
  <c r="T26" i="9"/>
  <c r="U26" i="9"/>
  <c r="V26" i="9" s="1"/>
  <c r="W26" i="9" s="1"/>
  <c r="Y26" i="9"/>
  <c r="AC26" i="9"/>
  <c r="AE26" i="9"/>
  <c r="AI26" i="9"/>
  <c r="AK26" i="9"/>
  <c r="AO26" i="9"/>
  <c r="AQ26" i="9"/>
  <c r="AU26" i="9"/>
  <c r="AU10" i="9"/>
  <c r="AQ10" i="9"/>
  <c r="AO10" i="9"/>
  <c r="AK10" i="9"/>
  <c r="AI10" i="9"/>
  <c r="AE10" i="9"/>
  <c r="AC10" i="9"/>
  <c r="Y10" i="9"/>
  <c r="T10" i="9"/>
  <c r="U10" i="9" s="1"/>
  <c r="V10" i="9" s="1"/>
  <c r="W10" i="9" s="1"/>
  <c r="AU9" i="9"/>
  <c r="AQ9" i="9"/>
  <c r="AO9" i="9"/>
  <c r="AK9" i="9"/>
  <c r="AI9" i="9"/>
  <c r="AE9" i="9"/>
  <c r="AC9" i="9"/>
  <c r="Y9" i="9"/>
  <c r="T9" i="9"/>
  <c r="U9" i="9" s="1"/>
  <c r="V9" i="9" s="1"/>
  <c r="W9" i="9" s="1"/>
  <c r="AU8" i="9"/>
  <c r="AQ8" i="9"/>
  <c r="AO8" i="9"/>
  <c r="AK8" i="9"/>
  <c r="AI8" i="9"/>
  <c r="AE8" i="9"/>
  <c r="AC8" i="9"/>
  <c r="Y8" i="9"/>
  <c r="U8" i="9"/>
  <c r="V8" i="9" s="1"/>
  <c r="W8" i="9" s="1"/>
  <c r="T8" i="9"/>
  <c r="AU7" i="9"/>
  <c r="AQ7" i="9"/>
  <c r="AO7" i="9"/>
  <c r="AK7" i="9"/>
  <c r="AI7" i="9"/>
  <c r="AE7" i="9"/>
  <c r="AC7" i="9"/>
  <c r="Y7" i="9"/>
  <c r="T7" i="9"/>
  <c r="U7" i="9" s="1"/>
  <c r="V7" i="9" s="1"/>
  <c r="W7" i="9" s="1"/>
  <c r="AU6" i="9"/>
  <c r="AQ6" i="9"/>
  <c r="AO6" i="9"/>
  <c r="AK6" i="9"/>
  <c r="AI6" i="9"/>
  <c r="AE6" i="9"/>
  <c r="AC6" i="9"/>
  <c r="Y6" i="9"/>
  <c r="T6" i="9"/>
  <c r="U6" i="9" s="1"/>
  <c r="V6" i="9" s="1"/>
  <c r="W6" i="9" s="1"/>
  <c r="AU5" i="9"/>
  <c r="AQ5" i="9"/>
  <c r="AO5" i="9"/>
  <c r="AK5" i="9"/>
  <c r="AI5" i="9"/>
  <c r="AE5" i="9"/>
  <c r="AC5" i="9"/>
  <c r="Y5" i="9"/>
  <c r="U5" i="9"/>
  <c r="V5" i="9" s="1"/>
  <c r="W5" i="9" s="1"/>
  <c r="T5" i="9"/>
  <c r="AU4" i="9"/>
  <c r="AQ4" i="9"/>
  <c r="AO4" i="9"/>
  <c r="AK4" i="9"/>
  <c r="AI4" i="9"/>
  <c r="AC4" i="9"/>
  <c r="Y4" i="9"/>
  <c r="T4" i="9"/>
  <c r="U4" i="9" s="1"/>
  <c r="V4" i="9" s="1"/>
  <c r="W4" i="9" s="1"/>
  <c r="AU3" i="9"/>
  <c r="AQ3" i="9"/>
  <c r="AO3" i="9"/>
  <c r="AK3" i="9"/>
  <c r="AI3" i="9"/>
  <c r="AE3" i="9"/>
  <c r="AC3" i="9"/>
  <c r="Y3" i="9"/>
  <c r="T3" i="9"/>
  <c r="U3" i="9" s="1"/>
  <c r="V3" i="9" s="1"/>
  <c r="C8" i="11" l="1"/>
  <c r="V1" i="9"/>
  <c r="V1" i="13"/>
  <c r="S1" i="13"/>
  <c r="S1" i="14"/>
  <c r="Q1" i="16"/>
  <c r="S1" i="16"/>
  <c r="S1" i="19"/>
  <c r="S16" i="9"/>
  <c r="S7" i="9"/>
  <c r="S5" i="9"/>
  <c r="S3" i="9"/>
  <c r="S17" i="9"/>
  <c r="S24" i="9"/>
  <c r="S11" i="9"/>
  <c r="S14" i="9"/>
  <c r="S26" i="9"/>
  <c r="S19" i="9"/>
  <c r="S22" i="9"/>
  <c r="S12" i="9"/>
  <c r="S20" i="9"/>
  <c r="S25" i="9"/>
  <c r="S15" i="9"/>
  <c r="S18" i="9"/>
  <c r="S23" i="9"/>
  <c r="S13" i="9"/>
  <c r="S21" i="9"/>
  <c r="Q1" i="14"/>
  <c r="S1" i="12"/>
  <c r="Q1" i="19"/>
  <c r="T1" i="15"/>
  <c r="S4" i="9"/>
  <c r="S10" i="9"/>
  <c r="S9" i="9"/>
  <c r="S6" i="9"/>
  <c r="S8" i="9"/>
  <c r="W3" i="9"/>
  <c r="T1" i="9"/>
  <c r="AU10" i="7"/>
  <c r="AQ10" i="7"/>
  <c r="AO10" i="7"/>
  <c r="AK10" i="7"/>
  <c r="AI10" i="7"/>
  <c r="AE10" i="7"/>
  <c r="AC10" i="7"/>
  <c r="Y10" i="7"/>
  <c r="T10" i="7"/>
  <c r="U10" i="7" s="1"/>
  <c r="V10" i="7" s="1"/>
  <c r="W10" i="7" s="1"/>
  <c r="AU9" i="7"/>
  <c r="AQ9" i="7"/>
  <c r="AO9" i="7"/>
  <c r="AK9" i="7"/>
  <c r="AI9" i="7"/>
  <c r="AE9" i="7"/>
  <c r="AC9" i="7"/>
  <c r="Y9" i="7"/>
  <c r="T9" i="7"/>
  <c r="U9" i="7" s="1"/>
  <c r="V9" i="7" s="1"/>
  <c r="W9" i="7" s="1"/>
  <c r="AU8" i="7"/>
  <c r="AQ8" i="7"/>
  <c r="AO8" i="7"/>
  <c r="AK8" i="7"/>
  <c r="AI8" i="7"/>
  <c r="AE8" i="7"/>
  <c r="AC8" i="7"/>
  <c r="Y8" i="7"/>
  <c r="T8" i="7"/>
  <c r="U8" i="7" s="1"/>
  <c r="V8" i="7" s="1"/>
  <c r="W8" i="7" s="1"/>
  <c r="AU7" i="7"/>
  <c r="AQ7" i="7"/>
  <c r="AO7" i="7"/>
  <c r="AK7" i="7"/>
  <c r="AI7" i="7"/>
  <c r="AE7" i="7"/>
  <c r="AC7" i="7"/>
  <c r="Y7" i="7"/>
  <c r="T7" i="7"/>
  <c r="U7" i="7" s="1"/>
  <c r="V7" i="7" s="1"/>
  <c r="W7" i="7" s="1"/>
  <c r="AU6" i="7"/>
  <c r="AQ6" i="7"/>
  <c r="AO6" i="7"/>
  <c r="AK6" i="7"/>
  <c r="AI6" i="7"/>
  <c r="AE6" i="7"/>
  <c r="AC6" i="7"/>
  <c r="Y6" i="7"/>
  <c r="T6" i="7"/>
  <c r="U6" i="7" s="1"/>
  <c r="V6" i="7" s="1"/>
  <c r="W6" i="7" s="1"/>
  <c r="AU5" i="7"/>
  <c r="AQ5" i="7"/>
  <c r="AO5" i="7"/>
  <c r="AK5" i="7"/>
  <c r="AI5" i="7"/>
  <c r="AE5" i="7"/>
  <c r="AC5" i="7"/>
  <c r="Y5" i="7"/>
  <c r="T5" i="7"/>
  <c r="U5" i="7" s="1"/>
  <c r="V5" i="7" s="1"/>
  <c r="W5" i="7" s="1"/>
  <c r="AU4" i="7"/>
  <c r="AQ4" i="7"/>
  <c r="AO4" i="7"/>
  <c r="AK4" i="7"/>
  <c r="AI4" i="7"/>
  <c r="AE4" i="7"/>
  <c r="AC4" i="7"/>
  <c r="Y4" i="7"/>
  <c r="T4" i="7"/>
  <c r="AU3" i="7"/>
  <c r="AQ3" i="7"/>
  <c r="AO3" i="7"/>
  <c r="AK3" i="7"/>
  <c r="AI3" i="7"/>
  <c r="AE3" i="7"/>
  <c r="AC3" i="7"/>
  <c r="Y3" i="7"/>
  <c r="T3" i="7"/>
  <c r="U3" i="7" s="1"/>
  <c r="V3" i="7" s="1"/>
  <c r="W12" i="6"/>
  <c r="AS10" i="6"/>
  <c r="AO10" i="6"/>
  <c r="AM10" i="6"/>
  <c r="AI10" i="6"/>
  <c r="AG10" i="6"/>
  <c r="AC10" i="6"/>
  <c r="AA10" i="6"/>
  <c r="W10" i="6"/>
  <c r="R10" i="6"/>
  <c r="S10" i="6" s="1"/>
  <c r="T10" i="6" s="1"/>
  <c r="U10" i="6" s="1"/>
  <c r="AS9" i="6"/>
  <c r="AO9" i="6"/>
  <c r="AM9" i="6"/>
  <c r="AI9" i="6"/>
  <c r="AG9" i="6"/>
  <c r="AC9" i="6"/>
  <c r="AA9" i="6"/>
  <c r="W9" i="6"/>
  <c r="R9" i="6"/>
  <c r="S9" i="6" s="1"/>
  <c r="T9" i="6" s="1"/>
  <c r="U9" i="6" s="1"/>
  <c r="AS8" i="6"/>
  <c r="AO8" i="6"/>
  <c r="AM8" i="6"/>
  <c r="AI8" i="6"/>
  <c r="AG8" i="6"/>
  <c r="AC8" i="6"/>
  <c r="AA8" i="6"/>
  <c r="W8" i="6"/>
  <c r="P8" i="6" s="1"/>
  <c r="Q8" i="6" s="1"/>
  <c r="R8" i="6"/>
  <c r="S8" i="6" s="1"/>
  <c r="T8" i="6" s="1"/>
  <c r="U8" i="6" s="1"/>
  <c r="AS7" i="6"/>
  <c r="AO7" i="6"/>
  <c r="AM7" i="6"/>
  <c r="AI7" i="6"/>
  <c r="AG7" i="6"/>
  <c r="AC7" i="6"/>
  <c r="AA7" i="6"/>
  <c r="W7" i="6"/>
  <c r="P7" i="6" s="1"/>
  <c r="Q7" i="6" s="1"/>
  <c r="R7" i="6"/>
  <c r="S7" i="6" s="1"/>
  <c r="T7" i="6" s="1"/>
  <c r="U7" i="6" s="1"/>
  <c r="AS6" i="6"/>
  <c r="AO6" i="6"/>
  <c r="AM6" i="6"/>
  <c r="AI6" i="6"/>
  <c r="AG6" i="6"/>
  <c r="AC6" i="6"/>
  <c r="AA6" i="6"/>
  <c r="W6" i="6"/>
  <c r="R6" i="6"/>
  <c r="S6" i="6" s="1"/>
  <c r="T6" i="6" s="1"/>
  <c r="U6" i="6" s="1"/>
  <c r="AS5" i="6"/>
  <c r="AO5" i="6"/>
  <c r="AM5" i="6"/>
  <c r="AI5" i="6"/>
  <c r="AG5" i="6"/>
  <c r="AC5" i="6"/>
  <c r="AA5" i="6"/>
  <c r="W5" i="6"/>
  <c r="P5" i="6" s="1"/>
  <c r="Q5" i="6" s="1"/>
  <c r="R5" i="6"/>
  <c r="S5" i="6" s="1"/>
  <c r="T5" i="6" s="1"/>
  <c r="U5" i="6" s="1"/>
  <c r="AS4" i="6"/>
  <c r="AO4" i="6"/>
  <c r="AM4" i="6"/>
  <c r="AI4" i="6"/>
  <c r="AG4" i="6"/>
  <c r="AC4" i="6"/>
  <c r="AA4" i="6"/>
  <c r="W4" i="6"/>
  <c r="P4" i="6" s="1"/>
  <c r="R4" i="6"/>
  <c r="AS3" i="6"/>
  <c r="AO3" i="6"/>
  <c r="AM3" i="6"/>
  <c r="AI3" i="6"/>
  <c r="AG3" i="6"/>
  <c r="AC3" i="6"/>
  <c r="AA3" i="6"/>
  <c r="W3" i="6"/>
  <c r="R3" i="6"/>
  <c r="S3" i="6" s="1"/>
  <c r="T3" i="6" s="1"/>
  <c r="AI7" i="1"/>
  <c r="AQ4" i="1"/>
  <c r="AQ5" i="1"/>
  <c r="AQ6" i="1"/>
  <c r="AQ7" i="1"/>
  <c r="AQ3" i="1"/>
  <c r="AK4" i="1"/>
  <c r="AK5" i="1"/>
  <c r="AK6" i="1"/>
  <c r="AK7" i="1"/>
  <c r="AK3" i="1"/>
  <c r="AE4" i="1"/>
  <c r="AE5" i="1"/>
  <c r="AE7" i="1"/>
  <c r="AE3" i="1"/>
  <c r="Y4" i="1"/>
  <c r="Y5" i="1"/>
  <c r="Y6" i="1"/>
  <c r="Y7" i="1"/>
  <c r="Y3" i="1"/>
  <c r="T4" i="1"/>
  <c r="U4" i="1" s="1"/>
  <c r="V4" i="1" s="1"/>
  <c r="T5" i="1"/>
  <c r="T6" i="1"/>
  <c r="U6" i="1" s="1"/>
  <c r="V6" i="1" s="1"/>
  <c r="T7" i="1"/>
  <c r="U7" i="1" s="1"/>
  <c r="V7" i="1" s="1"/>
  <c r="T3" i="1"/>
  <c r="U3" i="1" s="1"/>
  <c r="V3" i="1" s="1"/>
  <c r="W3" i="1" s="1"/>
  <c r="H14" i="22" l="1"/>
  <c r="H13" i="22"/>
  <c r="G14" i="22"/>
  <c r="G13" i="22"/>
  <c r="E14" i="22"/>
  <c r="E13" i="22"/>
  <c r="C14" i="11"/>
  <c r="B10" i="11"/>
  <c r="C9" i="22"/>
  <c r="C10" i="22"/>
  <c r="B11" i="11"/>
  <c r="B16" i="11"/>
  <c r="S1" i="9"/>
  <c r="D15" i="11"/>
  <c r="E15" i="11"/>
  <c r="D14" i="11"/>
  <c r="E14" i="11"/>
  <c r="F15" i="11"/>
  <c r="F14" i="11"/>
  <c r="G217" i="20"/>
  <c r="T1" i="1"/>
  <c r="U5" i="1"/>
  <c r="V5" i="1" s="1"/>
  <c r="W5" i="1" s="1"/>
  <c r="S8" i="7"/>
  <c r="W7" i="1"/>
  <c r="W6" i="1"/>
  <c r="W4" i="1"/>
  <c r="S4" i="7"/>
  <c r="S9" i="7"/>
  <c r="S5" i="7"/>
  <c r="T1" i="7"/>
  <c r="S10" i="7"/>
  <c r="S7" i="7"/>
  <c r="S6" i="7"/>
  <c r="W3" i="7"/>
  <c r="S3" i="7"/>
  <c r="U4" i="7"/>
  <c r="V4" i="7" s="1"/>
  <c r="W4" i="7" s="1"/>
  <c r="P3" i="6"/>
  <c r="Q3" i="6" s="1"/>
  <c r="P10" i="6"/>
  <c r="Q10" i="6" s="1"/>
  <c r="R1" i="6"/>
  <c r="S4" i="6"/>
  <c r="T4" i="6" s="1"/>
  <c r="U4" i="6" s="1"/>
  <c r="P9" i="6"/>
  <c r="Q9" i="6" s="1"/>
  <c r="P6" i="6"/>
  <c r="Q6" i="6" s="1"/>
  <c r="U3" i="6"/>
  <c r="T1" i="6"/>
  <c r="Q4" i="6"/>
  <c r="V1" i="1" l="1"/>
  <c r="V1" i="7"/>
  <c r="Q1" i="7"/>
  <c r="C13" i="22" s="1"/>
  <c r="S1" i="7"/>
  <c r="Q1" i="6"/>
  <c r="P1" i="6"/>
  <c r="B14" i="11" l="1"/>
  <c r="S5" i="1"/>
  <c r="S3" i="1"/>
  <c r="AU7" i="1"/>
  <c r="AU6" i="1"/>
  <c r="AU5" i="1"/>
  <c r="AU4" i="1"/>
  <c r="AU3" i="1"/>
  <c r="AO7" i="1"/>
  <c r="AO6" i="1"/>
  <c r="AO5" i="1"/>
  <c r="AO4" i="1"/>
  <c r="AO3" i="1"/>
  <c r="AI6" i="1"/>
  <c r="AI5" i="1"/>
  <c r="AI4" i="1"/>
  <c r="AI3" i="1"/>
  <c r="S7" i="1"/>
  <c r="G11" i="22" l="1"/>
  <c r="G12" i="22"/>
  <c r="H12" i="22"/>
  <c r="H11" i="22"/>
  <c r="E11" i="22"/>
  <c r="E12" i="22"/>
  <c r="E13" i="11"/>
  <c r="E12" i="11"/>
  <c r="F12" i="11"/>
  <c r="F13" i="11"/>
  <c r="D12" i="11"/>
  <c r="D13" i="11"/>
  <c r="S6" i="1"/>
  <c r="S4" i="1"/>
  <c r="Q1" i="1" l="1"/>
  <c r="S1" i="1"/>
  <c r="Q3" i="17"/>
  <c r="Y3" i="17"/>
  <c r="B13" i="11" l="1"/>
  <c r="S3" i="17"/>
  <c r="S1" i="17" s="1"/>
  <c r="Q1" i="17"/>
  <c r="B12" i="11" l="1"/>
  <c r="C11"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M</author>
  </authors>
  <commentList>
    <comment ref="C92" authorId="0" shapeId="0" xr:uid="{51033DC2-0ED0-4F63-BD70-F357B28CE94C}">
      <text>
        <r>
          <rPr>
            <sz val="8"/>
            <color indexed="81"/>
            <rFont val="Tahoma"/>
            <family val="2"/>
          </rPr>
          <t>En el reporte de 1 tri, este dato esta en 124, pero en el del 2 trimestre este dato indica 83</t>
        </r>
      </text>
    </comment>
    <comment ref="C93" authorId="0" shapeId="0" xr:uid="{F5E2E8FB-4656-40F8-BEF4-E97F593B80DE}">
      <text>
        <r>
          <rPr>
            <sz val="8"/>
            <color indexed="81"/>
            <rFont val="Tahoma"/>
            <family val="2"/>
          </rPr>
          <t>En el reporte de 1 tri, este dato esta en 80, pero en el del 2 trimestre este dato indica 11</t>
        </r>
      </text>
    </comment>
    <comment ref="C178" authorId="0" shapeId="0" xr:uid="{CAF34BAB-9164-483F-8033-B1C2AF7035F9}">
      <text>
        <r>
          <rPr>
            <sz val="8"/>
            <color indexed="81"/>
            <rFont val="Tahoma"/>
            <family val="2"/>
          </rPr>
          <t>El reporte esta dado en porcentaje, sin embargo la meta esta por unidad, se ajusta a 1 y no 100%</t>
        </r>
      </text>
    </comment>
    <comment ref="B184" authorId="0" shapeId="0" xr:uid="{BAD31E07-D46A-4214-BF43-B1C7604FBFF1}">
      <text>
        <r>
          <rPr>
            <sz val="9"/>
            <color indexed="81"/>
            <rFont val="Tahoma"/>
            <family val="2"/>
          </rPr>
          <t>En el reporte del primer trimestre esta meta cambia de 1 a 4,
Antes: 1 en el 1 trimestre
Hoy: 4 2 en el segundo, 1 en el tercero, 4 en el cuarto</t>
        </r>
      </text>
    </comment>
    <comment ref="B185" authorId="0" shapeId="0" xr:uid="{98A86550-5052-403B-B214-4F2EC84A0236}">
      <text>
        <r>
          <rPr>
            <sz val="9"/>
            <color indexed="81"/>
            <rFont val="Tahoma"/>
            <family val="2"/>
          </rPr>
          <t>La meta inicialmente esta dada en 4 y 6, pero desde el 1 trimestre este cambia a porcentaje</t>
        </r>
      </text>
    </comment>
    <comment ref="B187" authorId="0" shapeId="0" xr:uid="{65175509-60D3-4222-8065-0DD95356A89F}">
      <text>
        <r>
          <rPr>
            <sz val="9"/>
            <color indexed="81"/>
            <rFont val="Tahoma"/>
            <family val="2"/>
          </rPr>
          <t xml:space="preserve">Para el 1 trimestre, este cambia de "0" a 1, que se ejecuta al primer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Diana M</author>
  </authors>
  <commentList>
    <comment ref="AL3" authorId="0" shapeId="0" xr:uid="{D1409667-CD31-4C89-958C-67B1D7CA7E42}">
      <text>
        <r>
          <rPr>
            <sz val="9"/>
            <color indexed="81"/>
            <rFont val="Tahoma"/>
            <family val="2"/>
          </rPr>
          <t>Desde planeación no se evidencia el soporte de esta actividad</t>
        </r>
      </text>
    </comment>
    <comment ref="AL4" authorId="0" shapeId="0" xr:uid="{125A7D70-EEF2-4A8C-AA15-8E734D5610EC}">
      <text>
        <r>
          <rPr>
            <sz val="9"/>
            <color indexed="81"/>
            <rFont val="Tahoma"/>
            <family val="2"/>
          </rPr>
          <t>Desde planeación no se evidencia el soporte de esta actividad</t>
        </r>
      </text>
    </comment>
    <comment ref="Z7" authorId="0" shapeId="0" xr:uid="{5EBD037A-3D08-4B7A-B677-948A9CD3B3D0}">
      <text>
        <r>
          <rPr>
            <sz val="9"/>
            <color indexed="81"/>
            <rFont val="Tahoma"/>
            <family val="2"/>
          </rPr>
          <t>Desde planeación no se evidencia el soporte de esta actividad</t>
        </r>
      </text>
    </comment>
    <comment ref="AF7" authorId="0" shapeId="0" xr:uid="{297B22A4-DBAA-4B3C-AD89-A4BAB17A27F0}">
      <text>
        <r>
          <rPr>
            <sz val="9"/>
            <color indexed="81"/>
            <rFont val="Tahoma"/>
            <family val="2"/>
          </rPr>
          <t>Desde planeación no se evidencia el soporte de esta actividad</t>
        </r>
      </text>
    </comment>
    <comment ref="AL7" authorId="0" shapeId="0" xr:uid="{59805116-7B56-4567-94CF-6C5D9D50B8E5}">
      <text>
        <r>
          <rPr>
            <sz val="9"/>
            <color indexed="81"/>
            <rFont val="Tahoma"/>
            <family val="2"/>
          </rPr>
          <t>Desde planeación no se evidencia el soporte de esta actividad</t>
        </r>
      </text>
    </comment>
    <comment ref="Z8" authorId="0" shapeId="0" xr:uid="{28AC2238-3176-461B-A0BA-26543CF2C580}">
      <text>
        <r>
          <rPr>
            <sz val="9"/>
            <color indexed="81"/>
            <rFont val="Tahoma"/>
            <family val="2"/>
          </rPr>
          <t>Desde planeación no se evidencia el soporte de esta actividad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Diana M</author>
  </authors>
  <commentList>
    <comment ref="AN3" authorId="0" shapeId="0" xr:uid="{D173A02F-D556-435C-90CA-D7B03DC93C04}">
      <text>
        <r>
          <rPr>
            <sz val="9"/>
            <color indexed="81"/>
            <rFont val="Tahoma"/>
            <family val="2"/>
          </rPr>
          <t>Desde planeación no se evidencia el soporte de esta actividad</t>
        </r>
      </text>
    </comment>
    <comment ref="AN4" authorId="0" shapeId="0" xr:uid="{6FB0CE98-A7F6-4D79-A3CA-576F967A75FE}">
      <text>
        <r>
          <rPr>
            <sz val="9"/>
            <color indexed="81"/>
            <rFont val="Tahoma"/>
            <family val="2"/>
          </rPr>
          <t>Desde planeación no se evidencia el soporte de esta actividad</t>
        </r>
      </text>
    </comment>
    <comment ref="AN7" authorId="0" shapeId="0" xr:uid="{B74CBB81-9ADF-4BF2-AFEF-F4DC7E4943FF}">
      <text>
        <r>
          <rPr>
            <sz val="9"/>
            <color indexed="81"/>
            <rFont val="Tahoma"/>
            <family val="2"/>
          </rPr>
          <t>Desde planeación no se evidencia el soporte de esta actividad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tc={8B51FA1A-796C-463B-A5AD-976C300E28E1}</author>
    <author>tc={AB8FA11B-2756-43F7-8599-77571F550D36}</author>
    <author>tc={98F46FA4-D193-4013-AAFE-BFD3DB323552}</author>
    <author>tc={37DAC953-0CCD-40B2-BAA2-413803543CD8}</author>
    <author>tc={14B1F2DC-3E78-44E3-A6DD-2EA8A822AE0B}</author>
  </authors>
  <commentList>
    <comment ref="K4" authorId="0" shapeId="0" xr:uid="{8B51FA1A-796C-463B-A5AD-976C300E28E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Teniendo en cuenta lo acordado en la reunión consignada en el Acta No. XXX, se realiza el ajuste de la meta, pasando de 73 a 50. </t>
      </text>
    </comment>
    <comment ref="Y4" authorId="1" shapeId="0" xr:uid="{AB8FA11B-2756-43F7-8599-77571F550D36}">
      <text>
        <t>[Comentario encadenado]
Su versión de Excel le permite leer este comentario encadenado; sin embargo, las ediciones que se apliquen se quitarán si el archivo se abre en una versión más reciente de Excel. Más información: https://go.microsoft.com/fwlink/?linkid=870924
Comentario:
    Hay evidencias, es necesario colocar el avance de la meta, no es viable dejar en “0”
Considero necesario revisar la meta, ya que no se entiende con mucha claridad que son los entregables</t>
      </text>
    </comment>
    <comment ref="K5" authorId="2" shapeId="0" xr:uid="{98F46FA4-D193-4013-AAFE-BFD3DB32355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Teniendo en cuenta lo acordado en la reunión consignada en el Acta No. XXX, se realiza el ajuste de la meta, pasando de 6 a 2. </t>
      </text>
    </comment>
    <comment ref="K6" authorId="3" shapeId="0" xr:uid="{37DAC953-0CCD-40B2-BAA2-413803543CD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Teniendo en cuenta lo acordado en la reunión consignada en el Acta No. XXX, se realiza el ajuste de la meta, pasando de 73 a 50. </t>
      </text>
    </comment>
    <comment ref="K7" authorId="4" shapeId="0" xr:uid="{14B1F2DC-3E78-44E3-A6DD-2EA8A822AE0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Teniendo en cuenta lo acordado en la reunión consignada en el Acta No. XXX, se realiza el ajuste de la meta, pasando de 10 a 5. </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tc={8C544293-4F7D-437D-8666-0D0BD2B17ECE}</author>
  </authors>
  <commentList>
    <comment ref="K7" authorId="0" shapeId="0" xr:uid="{8C544293-4F7D-437D-8666-0D0BD2B17ECE}">
      <text>
        <t>[Comentario encadenado]
Su versión de Excel le permite leer este comentario encadenado; sin embargo, las ediciones que se apliquen se quitarán si el archivo se abre en una versión más reciente de Excel. Más información: https://go.microsoft.com/fwlink/?linkid=870924
Comentario:
    Teniendo en cuenta lo acordado en la reunión consignada en el Acta No. XXX, se realiza el ajuste de la meta trimestral, aunque se mantiene la meta anual asi:}
I Tri: Pasa de 2 a 0
II Tri: Pasa de 3 a 4
IV Tri: Pasa de 2 a 3</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Diana M</author>
  </authors>
  <commentList>
    <comment ref="AN3" authorId="0" shapeId="0" xr:uid="{2E41DDC5-DDD8-4996-912D-3903C75BEBB6}">
      <text>
        <r>
          <rPr>
            <sz val="9"/>
            <color indexed="81"/>
            <rFont val="Tahoma"/>
            <family val="2"/>
          </rPr>
          <t>Desde planeación no se evidencia el soporte de esta actividad</t>
        </r>
      </text>
    </comment>
    <comment ref="AN4" authorId="0" shapeId="0" xr:uid="{BEE270C6-D9A7-4241-B14D-BAD5EF863D13}">
      <text>
        <r>
          <rPr>
            <sz val="9"/>
            <color indexed="81"/>
            <rFont val="Tahoma"/>
            <family val="2"/>
          </rPr>
          <t>Desde planeación no se evidencia el soporte de esta actividad</t>
        </r>
      </text>
    </comment>
    <comment ref="AN7" authorId="0" shapeId="0" xr:uid="{91E96557-2BCF-4194-9718-D472156A9AC0}">
      <text>
        <r>
          <rPr>
            <sz val="9"/>
            <color indexed="81"/>
            <rFont val="Tahoma"/>
            <family val="2"/>
          </rPr>
          <t>Desde planeación no se evidencia el soporte de esta actividad</t>
        </r>
      </text>
    </comment>
  </commentList>
</comments>
</file>

<file path=xl/sharedStrings.xml><?xml version="1.0" encoding="utf-8"?>
<sst xmlns="http://schemas.openxmlformats.org/spreadsheetml/2006/main" count="2246" uniqueCount="816">
  <si>
    <t>LÍNEA ESTRATÉGICA</t>
  </si>
  <si>
    <t>OBJETIVO ESTRATÉGICO /PROCESO</t>
  </si>
  <si>
    <t xml:space="preserve">PROYECTO DE INVERSIÓN </t>
  </si>
  <si>
    <t>PLAN DE ACCIÓN</t>
  </si>
  <si>
    <t>UNIDAD DE MEDIDA</t>
  </si>
  <si>
    <t xml:space="preserve">ACTIVIDAD A DESARROLAR </t>
  </si>
  <si>
    <t xml:space="preserve">DOCUMENTO SOPORTE/ PRODUCTO DE LA ACTIVIDAD </t>
  </si>
  <si>
    <t xml:space="preserve">PROGRAMACIÓN  TRIMESTRAL  2025				</t>
  </si>
  <si>
    <t xml:space="preserve">RESPONSABLE DE ACTIVIDAD </t>
  </si>
  <si>
    <t xml:space="preserve">RECURSOS PRESUPUESTALES </t>
  </si>
  <si>
    <t>META DE LA ACTIVIDAD ANUAL</t>
  </si>
  <si>
    <t xml:space="preserve">PRIMER TRIMESTRE </t>
  </si>
  <si>
    <t xml:space="preserve">SEGUNDO TRIMESTRE </t>
  </si>
  <si>
    <t xml:space="preserve">TERCER TRIMESTRE </t>
  </si>
  <si>
    <t xml:space="preserve">CUARTO TRIMESTRE </t>
  </si>
  <si>
    <t>Externa</t>
  </si>
  <si>
    <t xml:space="preserve">Unidad </t>
  </si>
  <si>
    <t xml:space="preserve">1.1. Estructurar proyectos para la ampliación de la cobertura de la prestación del servicio de energía eléctrica y para el mejoramiento de la infraestructura eléctrica en el territorio nacional  </t>
  </si>
  <si>
    <t>1.2. Estructurar y planificar los usuarios potenciales estructurados por el IPSE.</t>
  </si>
  <si>
    <t>1,3. Realizar el acompañamiento técnico a las entidades territoriales, y/o a los prestadores del servicio de energía eléctrica, para la formulación de proyectos energéticos a ser financiados con fondos del estado.</t>
  </si>
  <si>
    <t xml:space="preserve">1,4. Presentar ante el IPSE y a fondos Públicos (SGR, FAZNI, FENOGE, FAER, entre otros), proyectos energéticos estructurados </t>
  </si>
  <si>
    <t>2,1. Promocionar los proyectos estructurados por el IPSE o terceros con las empresas privadas para su presentación al mecanismo de obras por impuestos.</t>
  </si>
  <si>
    <t>2,2 Acompañar a las empresas privadas para la presentación de los proyectos al mecanismo de obras por impuestos.</t>
  </si>
  <si>
    <t>2,3. Presentar y hacer el Seguimiento al registro de proyectos en el Banco de Proyectos de la ART, para  el mecanismo de incentivos tributarios ante las empresas privadas para la financiación de los proyectos estructurados por el IPSE o por un tercero.</t>
  </si>
  <si>
    <t xml:space="preserve">3.1 Gestionar la aprobación e implementación del manual operativo de estructuración y viabilización de proyectos IPSE diseñado </t>
  </si>
  <si>
    <t>ÁREA RESPONSABLE</t>
  </si>
  <si>
    <t xml:space="preserve">SUBDIRECCIÓN DE PLANIFICACIÓN - COORDINACIÓN ESTRUCTURACIÓN  </t>
  </si>
  <si>
    <t xml:space="preserve">SUBDIRECCIÓN DE PLANIFICACIÓN - COORDINACIÓN VIABILIZACIÓN </t>
  </si>
  <si>
    <t>SUBDIRECCIÓN DE PLANIFICACIÓN</t>
  </si>
  <si>
    <t>% DE CUMPLIMIENTO</t>
  </si>
  <si>
    <t xml:space="preserve">AVANCE PRIMER TRIMESTRE </t>
  </si>
  <si>
    <t xml:space="preserve">AVANCE DE LA META </t>
  </si>
  <si>
    <t>% DE CUMPLIMIENTO PRIMER TRIMESTRE</t>
  </si>
  <si>
    <t xml:space="preserve"> $ EJECUCIÓN PRESUPUESTAL</t>
  </si>
  <si>
    <t xml:space="preserve">GESTIONES PARA ALCANZAR LA META DE LA ACTIVIDAD </t>
  </si>
  <si>
    <t>EVIDENCIAS
Enlace Onedrive</t>
  </si>
  <si>
    <t xml:space="preserve">AVANCE SEGUNDO TRIMESTRE </t>
  </si>
  <si>
    <t xml:space="preserve">AVANCE TERCER TRIMESTRE </t>
  </si>
  <si>
    <t xml:space="preserve">AVANCE CUARTO TRIMESTRE </t>
  </si>
  <si>
    <t>N/A</t>
  </si>
  <si>
    <t>Subdirección de Contratos y Seguimiento</t>
  </si>
  <si>
    <t>Energizar los usuarios mediante la implementacón de los proyectos, con el fin de ampliar la cobertura del servicio de energía eléctrica.</t>
  </si>
  <si>
    <t xml:space="preserve">Implementar proyectos energéticos sostenibles de tipo híbrido de ampliación de cobertura del servicio de energía eléctrica en el territorio nacional
Producto 4: 2102042. Central de generación híbrida construida </t>
  </si>
  <si>
    <t>Implementar proyectos de mejoramiento de la infraestructura eléctrica en el territorio nacional
Producto 1 :2102043. Central de generación híbrida ampliada</t>
  </si>
  <si>
    <t>Realizar el seguimiento de la entrega de infraestructura eléctrica de propiedad del IPSE  de los proyectos que se implementen
Producto 1 :2102043. Central de generación híbrida ampliada
Gestionar la entrega en AOM bajo contrato especial de la infraestructura implementada</t>
  </si>
  <si>
    <t xml:space="preserve">Elaborar y publicar Informes de Telemetría oportunos sobre la prestación del servicio de energía en las localidades ZNI, para la toma de decisiones
Producto: 2102064. Estaciones de monitoreo de medición de variables energéticas en las zonas no interconectadas instaladas </t>
  </si>
  <si>
    <t xml:space="preserve">Adquisición, instalación e implementación de un sistema centralizado de telemetría para la integración de mediciones de soluciones fotovoltaicas individuales, con transmisión de datos al Centro Nacional de Monitoreo.
Producto: 2102064. Estaciones de monitoreo de medición de variables energéticas en las zonas no interconectadas instaladas 
Relación de avance porcentual:
10% Primer Trimestre (Elaboración del documento técnico)
20% Segundo Trimestre (Etapa pre-contractual)
30% Tercer Trimestre (Adquisición e instalación primera entrega del proyecto)
40% Cuarto Trimestre (Puesta en servicio del sistema centralizado de medición)
</t>
  </si>
  <si>
    <t>Implementar un proyecto de integración de variables energeticas en los proyectos híbridos de generación centralizada de energía eléctrica instalados en el territorio nacional
Producto: 2102064. Estaciones de monitoreo de medición de variables energéticas en las zonas no interconectadas instaladas 
10% Primer Trimestre (Elaboración del documento técnico)
20% Segundo Trimestre (Etapa pre-contractual)
30% Tercer Trimestre (Adquisición e instalación productos del proyecto)
40% Cuarto Trimestre (Puesta en servicio del sistema de integración)</t>
  </si>
  <si>
    <t>SCYS</t>
  </si>
  <si>
    <t>SPE</t>
  </si>
  <si>
    <t xml:space="preserve">Se elaboraron los informes semanales correspondientes al primer trimestre, así como los informes mensuales </t>
  </si>
  <si>
    <t>DEBE SER DEL AVANCE</t>
  </si>
  <si>
    <t>DESFACE DE CUMPLIMIENTO</t>
  </si>
  <si>
    <t>-</t>
  </si>
  <si>
    <t>DESFACE DEL PRESUPUESTO</t>
  </si>
  <si>
    <t>% DESFACE EN $</t>
  </si>
  <si>
    <t>% EJECUCIÓN FINANCIERA</t>
  </si>
  <si>
    <t>EJECUCIÓN FINANCIERA</t>
  </si>
  <si>
    <t>ÁREA</t>
  </si>
  <si>
    <t>.</t>
  </si>
  <si>
    <t>SPE - PROGRAMACIÓN  TRIMESTRAL  2025</t>
  </si>
  <si>
    <t>Planeación Institucional</t>
  </si>
  <si>
    <t xml:space="preserve">1.Revisar los indicadores del Plan Estratégico Institucional PEI y su seguimiento. </t>
  </si>
  <si>
    <t xml:space="preserve">2. Apoyar en la estructuración de los Planes de Acción 2025 a los líderes de proceso. </t>
  </si>
  <si>
    <t>3. Consolidar los Planes de Acción  2025 de la Entidad y publicarlos en la página web.</t>
  </si>
  <si>
    <t>4. Realizar seguimiento trimestral a los Planes de Acción 2025 de la Entidad, y realizar su publicación en la página web.</t>
  </si>
  <si>
    <t>5.Consolidar  y publicar el Informe de gestión 2024  en la pagina web.</t>
  </si>
  <si>
    <t>1. Diligenciar en conjunto con las dependencias el Formato Único de Reporte de Avance del modelo integrado de Planeación y Gestión - FURAG.</t>
  </si>
  <si>
    <t>2. Orientar y hacer seguimiento a las acciones para la implementación del MIPG.</t>
  </si>
  <si>
    <t xml:space="preserve">3. Coordinar con Secretaría General la preparación y realización del  Comité Institucional de Gestión y Desempeño. </t>
  </si>
  <si>
    <t xml:space="preserve">1. Orientar y elaborar la estratégia de rendición de cuentas. </t>
  </si>
  <si>
    <t xml:space="preserve">2. Consolidar y presentar los informes de rendición de cuentas para ser publicadoS. 
a..Evaluación de los espacios de rendición de cuentas (antes 31-12)
b.Informe trimestral
c..Informe de espacios de dialogo </t>
  </si>
  <si>
    <t xml:space="preserve">3. Apoyar a control interno, para presentar los informes requeridos por los entes de control y ciudadanía en general. </t>
  </si>
  <si>
    <t xml:space="preserve">1. Mediante correos y mesas de trabajo presentar los lineamientos del Decreto 1122 de 2024 Presidencia de la República /secretaria de Transparencia / relacionado con los Programas de Transparencia y Ética Pública, con el fin de lograr su implementación.  </t>
  </si>
  <si>
    <t>2. Elaborar con las áreas del plan de trabajo para desarrollar el programa de  transparencia y ética pública.</t>
  </si>
  <si>
    <t>3. Presentación al Comité Institucional de Gestión y de Desempeño el preliminar del programa de transparencia y ética pública, elaborado con el apoyo de las áreas y el programa final aprobado con publicación en página web.</t>
  </si>
  <si>
    <t>4. Seguimiento al programa de transparencia y ética publica</t>
  </si>
  <si>
    <t xml:space="preserve">1. Orientar la identificación, evaluación y control de los riesgos . </t>
  </si>
  <si>
    <t>2. Realizar seguimientos periódicos  a los controles de riesgo</t>
  </si>
  <si>
    <t>1. Consolidar y revisar el  anteproyecto de presupuesto 2026, para inversión y realizar su presentación.</t>
  </si>
  <si>
    <t xml:space="preserve">2.  Consolidar el  Marco de Gasto de Mediano Plazo MGMP, para los proyectos de inversión. </t>
  </si>
  <si>
    <t xml:space="preserve">3. Apoyo metodológico en la formulación, actualización y modificación de los proyectos de inversión. Con los ajustes presupuestales PIIP. </t>
  </si>
  <si>
    <t xml:space="preserve">4. Seguimiento al avance de los proyectos y su ejecución presupuestal, con los acuerdos de gestión. </t>
  </si>
  <si>
    <t xml:space="preserve">1. Orientar  la definición de los indicadores de gestión, revisar y hacer seguimiento al cumplimiento de metas. </t>
  </si>
  <si>
    <t xml:space="preserve">2. Asistencia técnica a los procesos sobre los lineamientos y prácticas  de mejora acorde al Sistema de Gestión Integrado (SGI) </t>
  </si>
  <si>
    <t xml:space="preserve">3. Revisión y acompañamiento técnico a los procesos en  los aspectos principales  de las  acciones de mejora de acuerdo a los lineamientos del Sistema de Gestión Integrado. </t>
  </si>
  <si>
    <t>LÍNEA ESTRATÉGICA (Interno o Exgterno)</t>
  </si>
  <si>
    <t>MODELO INTEGRADO DE PLANEACIÓN Y GESTIÓN MIPG</t>
  </si>
  <si>
    <t>PARTICIPACIÓN CIUDADANA</t>
  </si>
  <si>
    <t xml:space="preserve">GESTIÓN PROGRAMA DE TRANSPARENCIA </t>
  </si>
  <si>
    <t xml:space="preserve">GESTIÓN DEL RIESGO </t>
  </si>
  <si>
    <t>GESTIÓN DE PROYECTO DE INVERSIÓN</t>
  </si>
  <si>
    <t xml:space="preserve">GESTIÓN DE MEJORAMIENTO </t>
  </si>
  <si>
    <t>DEPENDENCIA</t>
  </si>
  <si>
    <t>Comunicaciones</t>
  </si>
  <si>
    <t>Of. Jurídica</t>
  </si>
  <si>
    <t>Control Interno</t>
  </si>
  <si>
    <t>Control Interno Disciplinario</t>
  </si>
  <si>
    <t>GABYS</t>
  </si>
  <si>
    <t>Financiera</t>
  </si>
  <si>
    <t>Talento Humano</t>
  </si>
  <si>
    <t>UCID</t>
  </si>
  <si>
    <t>FINANCIERA</t>
  </si>
  <si>
    <t xml:space="preserve">Interna </t>
  </si>
  <si>
    <t>Desagregación presupuestal para cada una de las dependencias de afectación del gasto de la entidad</t>
  </si>
  <si>
    <t>Resolución de desagregación</t>
  </si>
  <si>
    <t>PAAI Formulado y Aprobado</t>
  </si>
  <si>
    <t>1.2. Seguimientos</t>
  </si>
  <si>
    <t>Seguimiento</t>
  </si>
  <si>
    <t>Desarrollo de comunicados de prensa, en donde se divulgue la labor del IPSE mes a mes</t>
  </si>
  <si>
    <t>Gestión de publicación mensual de comunicados en medios masivos, en donde se resalte la gestión Misional del IPSE.</t>
  </si>
  <si>
    <t>Visita de voceros a medios, en donde se pueda divulgar la gestión del IPSE en el territorio y los beneficios hacia la comunidad.</t>
  </si>
  <si>
    <t>Desarrollar una campaña digital de comunicaciones mensual, en donde se evidencie el trabajo del IPSE en territorio y el aporte hacia la Transición Energética Justa.</t>
  </si>
  <si>
    <t>Informe</t>
  </si>
  <si>
    <t>Publicar contenido en las redes sociales del IPSE, que evidencie el trabajo realizado del equipo territorial, social y técnico del instituto y que muestre los beneficioas en las comunidades.</t>
  </si>
  <si>
    <t>Desarrollar contenido gráfico, audiovisual y multimedia para espacios digitales del IPSE, tales como Pagina WEB, Intranet y Yamer.</t>
  </si>
  <si>
    <t>3. Fortalecer la comunicación interna</t>
  </si>
  <si>
    <t>Desarrollar una campaña de comunicaciones mensual, para promover la comunicación Interna, que ayude a que todos los colaboradores estén enterados de lo que hace el IPSE tanto interna como externamente, promoviendo un buen clima laboral.</t>
  </si>
  <si>
    <t>Generar contenido coyuntural, sobre la transición energetica a nivel nacional.</t>
  </si>
  <si>
    <t>Publicar dos boletines mensuales con temas de interés para el equipo IPSE, promoviendo la comunicación interna, mediante el conocimiento general de las actividades desarrolladas dentro del IPSE.</t>
  </si>
  <si>
    <t>Publicar diariamente en Yammer para aumentar la participación en esta red social, promoviendo asi un buen ambiente laboral, con sana interacción y convivencia.</t>
  </si>
  <si>
    <t>4.Promover la presencia del IPSE en espacios sectoriales y académicos</t>
  </si>
  <si>
    <t>Cubrimiento  de la participación de los voceros del IPSE en eventos virtuales/presenciales relevantes a la misionalidad del instituto.</t>
  </si>
  <si>
    <t>Desarrollar espacios propios para el intercambio de conocimientos, aportando el conocimiento que tienen la entidad en la consolidación de las Comunidades Energéticas.</t>
  </si>
  <si>
    <t>5. Fortalecer la participación ciudadana</t>
  </si>
  <si>
    <t xml:space="preserve">Realizar una estrategia comunicativa  para la participación ciudadana que ayude en la consolidación de las comunidades energeticas </t>
  </si>
  <si>
    <t xml:space="preserve">Desarrollar un modulo en la escuela energética en comunicación asertiva comunitaria para el fortalecimiento de la participación de las comunidades energéticas </t>
  </si>
  <si>
    <t>6. Promover la estrategias de innovación y  transferencia del conocimiento</t>
  </si>
  <si>
    <t>Desarrollar un protocolo o manual para trabajar la gestión del conocimiento con comunidades, generando memoria historica en la entidad.</t>
  </si>
  <si>
    <t>Realizar  jornadas de transferencia del conocimiento, para promover la estratégia de Comunidades energéticas y transición energetica justa.</t>
  </si>
  <si>
    <t>3. Promover la transformación institucional para optimizar la eficiencia operativa y administrativa</t>
  </si>
  <si>
    <t>NO</t>
  </si>
  <si>
    <t xml:space="preserve">Elaborar y/o ejecutar un plan de acción para prevenir, mitigar y/o disminuir el daño antijurídico. </t>
  </si>
  <si>
    <t>Elaborar  documento metodológico que consolide las mejores practicas para la prevención del daño antijurídico.</t>
  </si>
  <si>
    <t>Seguimiento presencial y/o virtual de las actuaciones judiciales surtidas por los apoderados, actualización del Ekogui hasta que el proceso culmine y la alimentación del archivo judicial.</t>
  </si>
  <si>
    <t xml:space="preserve">Apoyo Jurídico en la revisión y/o actualizaciónde las hojas de vida de los bienes inmuebles de la entidad para el saneamiento de los mismos.
</t>
  </si>
  <si>
    <t>Dar cumpliento al Plan de Acción de Prevención del Daño Antijurídico de la ANDJE</t>
  </si>
  <si>
    <t>4. Fortalecer la gestión integral del talento y desarrollo del personal en la entidad</t>
  </si>
  <si>
    <t xml:space="preserve">Evaluación de desempeño y acuerdos de gestión </t>
  </si>
  <si>
    <t>SGSST</t>
  </si>
  <si>
    <t>Efectuar la verificación de los componentes de Seguridad y Salud en el Trabajo de los contratistas (persona natural o jurídica) de conformidad con los estudios previos</t>
  </si>
  <si>
    <t>Realizar la Auditoría Interna del SGSST</t>
  </si>
  <si>
    <t>Realizar la medición de Indicadores del SGSST</t>
  </si>
  <si>
    <t>Interna</t>
  </si>
  <si>
    <t>INFORME CONTRATISTA/ACTA DE SUPERVISOR (CUMPLIMIENTO % ACTIVIDAD)</t>
  </si>
  <si>
    <t>Seguimiento al Cumplimiento de Cronograma de Implementación/Acta</t>
  </si>
  <si>
    <t>ACTA/Licencias</t>
  </si>
  <si>
    <t>ACTA/INGRESO A ALMACEN</t>
  </si>
  <si>
    <t>Matriz de  Cumplimiento</t>
  </si>
  <si>
    <t>NUMERO 
CAPACITACIONES</t>
  </si>
  <si>
    <t>Matriz de Ejecución de Pagos</t>
  </si>
  <si>
    <t>INFORME</t>
  </si>
  <si>
    <t>MATRIZ  CONSOLIDADA DE RECURSOS TECNOLOGICOS</t>
  </si>
  <si>
    <t>Actualizar la base de datos  de los proesos disciplinarios</t>
  </si>
  <si>
    <t>Diagnostico del proceso, efectuar caracterización y procedimientos a que hubiere lugar y remitir a Planeación Instutucional para que sea incluida para que sea incluida en el SIG</t>
  </si>
  <si>
    <t>Capacitaciones y socializaciones en temas disciplinarios mediante charlas, piezas comunicativas (folleto o cartilla)</t>
  </si>
  <si>
    <t>PROFESIONALES DE UCID
Diana Carolina Rodriguez Leyton Laura Angelica Bejarano</t>
  </si>
  <si>
    <t>https://ipse.gov.co/mapa-del-sitio/transparencia-ipse/planeacion/plan-de-accion/</t>
  </si>
  <si>
    <t xml:space="preserve">Elaborar plan de bienestar para la vigencia 2025. </t>
  </si>
  <si>
    <t>Hacer seguimiento a la ejecución del  plan de bienestar mediante los informes trimestrales</t>
  </si>
  <si>
    <t xml:space="preserve"> Elaborar plan institucional de capacitaciónpara la vigencia 2025. </t>
  </si>
  <si>
    <t>Realizar seguimiento a la ejecución del  plan institucional de capacitación mediante los informes trimestrales</t>
  </si>
  <si>
    <t>Hacer seguimiento y acompañamiento a la evaluación de desempeño de los funcionarios de carrera administrativa, provisionalidad y libre nombramiento y remoción</t>
  </si>
  <si>
    <t xml:space="preserve">Realizar seguimiento y acompañamiento a los acuerdos de gestión los gerentes públicos mediante informes </t>
  </si>
  <si>
    <t>Ejecutar Plan de capacitación para el fortalecimiento de competencias técnicas.</t>
  </si>
  <si>
    <t>Elaborar el Plan de Seguridad y Salud en el Trabajo, para la vigencia 2025, dando cumplimiento a la normatividad legal vigente</t>
  </si>
  <si>
    <t xml:space="preserve"> Realizar seguimiento a la ejecución del  plan anual de Trabajo del Sistema de Gestiòn en Seguridad y Salud en el Trabajo.</t>
  </si>
  <si>
    <t>Presentar a la Dirección los resultados del SG-SST de la vigencia anterior</t>
  </si>
  <si>
    <t>No se tiene programado avance para el primer trimestre</t>
  </si>
  <si>
    <t>https://ipsegovco-my.sharepoint.com/:f:/g/personal/planeacion_ipse_gov_co/Eqi-o9v5k9VMmtccavqewTcB6BottrsGD7Yw1QYNfevDRQ?e=k93L7X</t>
  </si>
  <si>
    <t>Se cumplió en el primer trimestre de 2025.</t>
  </si>
  <si>
    <t>Se ejecutaron 45 actividades en el trimestre de las 201 actividades programadas en el PAAI una vez aprobado su ajuste por el CICCI.</t>
  </si>
  <si>
    <t>https://ipsegovco-my.sharepoint.com/:f:/g/personal/planeacion_ipse_gov_co/EqS1WIQHmldKhxOxdfIEkKABmn7oRPiugHe61pOoFlkSqQ?e=18OPal</t>
  </si>
  <si>
    <t>NA</t>
  </si>
  <si>
    <t>META DE LA ACTIVIDAD</t>
  </si>
  <si>
    <t>2 TRIMESTRE</t>
  </si>
  <si>
    <t>3 TRIMESTRE</t>
  </si>
  <si>
    <t>4 TRIMESTRE</t>
  </si>
  <si>
    <t xml:space="preserve">Realización del proceso de formalización o rediseño en cada una de las fases del proceso
</t>
  </si>
  <si>
    <t xml:space="preserve">Presentar ante los entes encargados de viabilizar el Estudio Técnico para la formalización institucional del IPSE
</t>
  </si>
  <si>
    <t>Adquisición, instalación, pruebas y puesta en servicio de 35 sistemas de medición de energía eléctrica con telemetría en las ZNI, con transmisión de datos al Centro Nacional de Monitoreo - CNM, garantizando la disponibilidad de la comunicación por 4 meses
Producto: 2102064. Estaciones de monitoreo de medición de variables energéticas en las zonas no interconectadas instaladas 
Relación de avance porcentual:
10% Primer Trimestre (Elaboración del documento técnico)
20%  Segundo Trimestre (Etapa pre-contractual)
30% Tercer Trimestre (Adquisición e instalación primera entrega del proyecto)
40% Cuarto Trimestre (Puesta en servicio de 35 sistemas de medición y disponibilidad de comunicación)</t>
  </si>
  <si>
    <t>Tecnología y Sistemas de Información</t>
  </si>
  <si>
    <t>TOTAL</t>
  </si>
  <si>
    <t>Actividad</t>
  </si>
  <si>
    <t>Meta</t>
  </si>
  <si>
    <t>1 TRI</t>
  </si>
  <si>
    <t>2 TRI</t>
  </si>
  <si>
    <t>3 TRI</t>
  </si>
  <si>
    <t>4 TRI</t>
  </si>
  <si>
    <t>%</t>
  </si>
  <si>
    <t>SEGUIMIENTO PLAN DE ACCIÓN 2025</t>
  </si>
  <si>
    <t>Pte</t>
  </si>
  <si>
    <t>ok</t>
  </si>
  <si>
    <t>Prevención en asuntos disciplinarios</t>
  </si>
  <si>
    <t>Lista de asistencia , invitaciones y piezas comunicativas</t>
  </si>
  <si>
    <t>OBJETIVO ESTRATEGICO 3
Promover la transformación institucional para optimizar la eficiencia operativa y administrativa</t>
  </si>
  <si>
    <t>Unidad</t>
  </si>
  <si>
    <t>Oficina Jurídica</t>
  </si>
  <si>
    <t>Coordinadora GAByS - Sonia Tovar</t>
  </si>
  <si>
    <t>Realizar el inventario general de bienes devolutivos</t>
  </si>
  <si>
    <t>Almacenista GAByS - Roberto Carlos Cortes</t>
  </si>
  <si>
    <t>Efectuar una muestra aleatoria a los bienes que se encuentran asignados a los funcionarios para el control de los mismos.</t>
  </si>
  <si>
    <t>Realizar el proceso de baja de los bienes devolutivos autorizados a través de acto administrativo por el funcionario competente.</t>
  </si>
  <si>
    <t>Técnico Administrativo  GAByS - Edwin Beltrán</t>
  </si>
  <si>
    <t>Proyección 4 Trimestre 2025</t>
  </si>
  <si>
    <t>Cronograma contratación PAA</t>
  </si>
  <si>
    <t>PA 2026</t>
  </si>
  <si>
    <t>Plan de Acción</t>
  </si>
  <si>
    <t>1. Contribuir a la transición energética en las ZNI mediante la implementación de proyectos con enfoques en FNCER que reduzcan la brecha energética y favorezcan el desarrollo sostenible de los territorios.</t>
  </si>
  <si>
    <t>Formulación e implementación de soluciones energéticas sostenibles, con énfasis en fuentes no convencionales de energía renovable en el territorio Nacional</t>
  </si>
  <si>
    <t>1. Caracterizar potenciales usuarios y estructurar proyectos energéticos viables técnica y financieramente basados en Fuentes No Convencionales de Energía Renovable (FNCER).</t>
  </si>
  <si>
    <t>Número</t>
  </si>
  <si>
    <t>1.1 Realizar la caracterización de potenciales usuarios con necesidades energéticas.</t>
  </si>
  <si>
    <t>Listados de potenciales usuarios</t>
  </si>
  <si>
    <t>Proyectos estructurados / Base de datos</t>
  </si>
  <si>
    <t>1.3. Realizar el acompañamiento técnico a las entidades y/o a los prestadores del servicio de energía eléctrica, para la estructuración de proyectos energéticos.</t>
  </si>
  <si>
    <t>Porcentaje</t>
  </si>
  <si>
    <t>1.4. Evaluar los proyectos presentados al IPSE por las entidades y/o prestadores del servicio de energía eléctrica.</t>
  </si>
  <si>
    <t>2. Fortalecer el posicionamiento del IPSE como entidad referente en la transición energética de la ZNI, mediante estrategias de comunicación integradas y alianzas institucionales que promuevan el acceso equitativo y sostenible a la energía.</t>
  </si>
  <si>
    <t>2. Promocionar los proyectos energéticos estructurados por el IPSE o por terceros ante los diferentes mecanismos y/o fondos de financiación.</t>
  </si>
  <si>
    <t>2.1. Presentar proyectos energéticos viables técnica y financieramente ante los diferentes mecanismos y/o fondos de financiación.</t>
  </si>
  <si>
    <t>SUBDIRECTOR SCYS / GRUPO DE SUPERVISIÓN Y SEGUIMIENTO</t>
  </si>
  <si>
    <t xml:space="preserve">Elaborar y publicar Informes de Telemetría oportunos sobre la prestación del servicio de energía en las localidades ZNI, para la toma de decisiones
</t>
  </si>
  <si>
    <t>Informes de telemetria</t>
  </si>
  <si>
    <t xml:space="preserve">SUBDIRECTOR SCYS / GRUPO DE SEGUIMIENTO A LA PRESTACIÓN DEL SERVICIO
</t>
  </si>
  <si>
    <t>SUBDIRECTOR SCYS / GRUPO DE SEGUIMIENTO A LA PRESTACIÓN DEL SERVICIO</t>
  </si>
  <si>
    <t>Implementar 11 nuevos sistemas de medición de potenciales energéticos (radiación solar, velocidad y dirección del viento, temperatura y presión) en las ZNI
Producto: 2102064. Estaciones de monitoreo de medición de variables energéticas en las zonas no interconectadas instaladas .
Relación de avance porcentual:
10% Primer Trimestre (Elaboración del documento técnico)
20% Segundo Trimestre (Etapa pre-contractual)
30% Tercer Trimestre (Adquisición e instalación primera entrega del proyecto)
40% Cuarto Trimestre ( segunda entrega del proyecto y Puesta en servicio de las sistemas e informes)</t>
  </si>
  <si>
    <t>Revisión en sitio con patrón de prueba para la verificación integral de los equipos de Medida de energía eléctrica existentes en los proyectos del IPSE.Producto: 2102064. Estaciones de monitoreo de medición de variables energéticas en las zonas no interconectadas instaladas .
Relación de avance porcentual:
10% Primer Trimestre (Elaboración del documento técnico)
20% Segundo Trimestre (Etapa pre-contractual)
50% Tercer Trimestre (verificación in situ y pruebas)
20% Cuarto Trimestre ( entrega de informes de calibración)</t>
  </si>
  <si>
    <t>Elaboración del documento técnico y/o Estudio Previo. Contrato suscrito. Verificacion y entrega de informes de calibración</t>
  </si>
  <si>
    <t>TALENTO HUMANO 2026</t>
  </si>
  <si>
    <t>Bienestar</t>
  </si>
  <si>
    <t>Elaborar el plan de Bienestar 2026</t>
  </si>
  <si>
    <t>Plan de Bienestar 2026</t>
  </si>
  <si>
    <t>Olga Trheebilcock</t>
  </si>
  <si>
    <t>Informes de seguimiento</t>
  </si>
  <si>
    <t>Capacitación</t>
  </si>
  <si>
    <t xml:space="preserve">Elaborar plan institucional de capacitación para la vigencia 2025. </t>
  </si>
  <si>
    <t>Plan Insitucional de capacitacoón</t>
  </si>
  <si>
    <t>Viviana Marcela Fajardo</t>
  </si>
  <si>
    <t>Evaluación y Desempeño</t>
  </si>
  <si>
    <t>SG-SST</t>
  </si>
  <si>
    <t>Elaborar el Plan de Seguridad y Salud en el Trabajo, para la vigencia 2026, dando cumplimiento a la normatividad legal vigente</t>
  </si>
  <si>
    <t>Plan Seguridad y Salud en el Trabajo, para la vigencia 2026</t>
  </si>
  <si>
    <t>Profesional Especializado 14</t>
  </si>
  <si>
    <t>Realizar seguimiento a la ejecución del  plan anual de Trabajo del Sistema de Gestiòn en Seguridad y Salud en el Trabajo.</t>
  </si>
  <si>
    <t>Informe de Auditoria</t>
  </si>
  <si>
    <t>Diseño plan de intervención para factores psicosociales intra-laborales y extra-laborales resultado de la batería de riesgo psicosocial del año 2025.</t>
  </si>
  <si>
    <t>Plan de intervención para factores psicosociales intra-laborales y extra-laborales resultado de la batería de riesgo psicosocial</t>
  </si>
  <si>
    <t>Implementación plan de intervención para factores psicosociales intra-laborales y extra-laborales del año 2026.</t>
  </si>
  <si>
    <t>INTERNA</t>
  </si>
  <si>
    <t>Realizar  seguimiento a las actividades presupuestales (anteproyecto, desagregación del presupuesto, ejecución presupuestal) de acuerdo con la normativa vigente.</t>
  </si>
  <si>
    <t>Radicación del Anteproyecto de presupuesto de la siguiente vigencia ante la DGPN</t>
  </si>
  <si>
    <t>Documento de anteproyecto- Radicación SITPRES- Correo electrónico</t>
  </si>
  <si>
    <t>Remitir las proyecciones  MGMP relacionadas con gastos de funcionamiento de acuerdo a la circular emitida por la DGPN a la Oficina de Planeación Institucional IPSE</t>
  </si>
  <si>
    <t>Archivos excel y correo electrónico</t>
  </si>
  <si>
    <t>Publicación de la ejecución presupuestal</t>
  </si>
  <si>
    <t>Reportes SIIF Nación - link de transparencia IPSE</t>
  </si>
  <si>
    <t>Elaboración y presentación de los estados financieros e informes financieros y contables</t>
  </si>
  <si>
    <t>Elaborar y publicar los informes financieros y contables (estado de situación financiera, estado de resultado y estado de cambios en el patrimonio)</t>
  </si>
  <si>
    <t>Informes Financieros Contables - link publicación transparencia IPSE</t>
  </si>
  <si>
    <t>Elaborar y publicar los estados financieros al 31 diciembre de la vigencia anterior (estado de situación financiera, estado de resultado, estado de cambio en el patrimonio, notas a los estados financieros)</t>
  </si>
  <si>
    <t>Estados Financieros -  Link publicación transparencia IPSE</t>
  </si>
  <si>
    <t>Profesional Especializado con funciones  de presupuesto- Coordinador Grupo Financiero</t>
  </si>
  <si>
    <t>Profesional Especializado con funciones  de presupuesto- Coordinador Grupo Recursos Financiero</t>
  </si>
  <si>
    <t>Profesional Especializado con funciones  de presupuesto</t>
  </si>
  <si>
    <t>Coordinador Grupo de Recursos Financieros</t>
  </si>
  <si>
    <t>Resolución de desagregación 202613100000015 del 2 enero 2026</t>
  </si>
  <si>
    <t>Reporte SIIF NACIÓN de ejecución presupusetal de los meses enero, febrero 2026. El reporte del mes de marzo 2026 se realiza durante el mes de abril 2026 una vez termine el cierre del mes marzo 2026</t>
  </si>
  <si>
    <t>Estados Financireos al 31 Diciembre 2025: Estado de Situación Financera, Estado de Resultados, Estado de Cambios en el Patrimonio, Certificación a los Estados Financieros y Notas a los Estados Financieros</t>
  </si>
  <si>
    <t>https://ipse.gov.co/mapa-del-sitio/transparencia-ipse/presupuestos/presupuesto-general-asignado/</t>
  </si>
  <si>
    <t>https://ipse.gov.co/mapa-del-sitio/transparencia-ipse/presupuestos/ejecucion-presupuestal-historica-anual/ejecucion-presupuestal/</t>
  </si>
  <si>
    <t>https://ipse.gov.co/mapa-del-sitio/transparencia-ipse/presupuestos/estados-financieros/</t>
  </si>
  <si>
    <t>OBSERVACIONES</t>
  </si>
  <si>
    <r>
      <rPr>
        <b/>
        <sz val="8"/>
        <color theme="2" tint="-0.499984740745262"/>
        <rFont val="Aptos Narrow"/>
        <family val="2"/>
        <scheme val="minor"/>
      </rPr>
      <t>OBJETIVO ESTRATEGICO 3</t>
    </r>
    <r>
      <rPr>
        <sz val="8"/>
        <color theme="1"/>
        <rFont val="Aptos Narrow"/>
        <family val="2"/>
        <scheme val="minor"/>
      </rPr>
      <t xml:space="preserve">
  Promover la transformación institucional para optimizar la eficiencia operativa y 
administrativa</t>
    </r>
  </si>
  <si>
    <t>Se solicita modificar los entregables de los trimestres inicialmente pactado, toda vez que de acuerdo a la programación de cierres contables de la Contaduría General de la Nación, se hace necesario ajustar los entregables.
Por otro lado se reitera la solicitud referente a los entregables proyectados en el Plan de Acción 2026 en la siguiente actividad se solicita ajustar la cantidad de entregables de cada trimestre, toda vez que de acuerdo a la programación de fechas de cierres establecidos por la Contaduría General de la Nación, no alcanzan a cubrir los trimestres proyectados:
ACTIVIDAD: Elaborar y publicar los informes financieros y contables (estado de situación financiera, estado de resultado y estado de cambios en el patrimonio) - 
SOPORTES: Informes Financieros Contables - link publicación transparencia IPSE
ENTREGABLES:                      I Trimestre: 2 -       II Trimestre:3  -         III Trimestre:3 -          IV Trimestre:2 - TOTAL 10
Modificar Entregables así: I Trimestre: 0 -        II Trimestre:4  -        III Trimestre:3 -           IV Trimestre:3    TOTAL 10</t>
  </si>
  <si>
    <t>AVANCE</t>
  </si>
  <si>
    <t>OBJETIVO ESTRATEGICO 3</t>
  </si>
  <si>
    <t xml:space="preserve">  Promover la transformación institucional para optimizar la eficiencia operativa y</t>
  </si>
  <si>
    <t>administrativa</t>
  </si>
  <si>
    <t>GESTIÓN ADMINISTRATIVA E INFRAESTRUCTURA</t>
  </si>
  <si>
    <t>Realizar mantenimientos y adecuaciones a las sedes del IPSE</t>
  </si>
  <si>
    <t>informes de mantenimientos</t>
  </si>
  <si>
    <t>informe de inventario</t>
  </si>
  <si>
    <t>informe de inventario aleatorio</t>
  </si>
  <si>
    <t>Acto administrativo de funcionario competente</t>
  </si>
  <si>
    <t>GESTIÓN DE RESPUESTA AL CIUDADANO</t>
  </si>
  <si>
    <t>Gestionar el trámite de respuesta a las PQRSD</t>
  </si>
  <si>
    <t>Informe de gestión y registros del sistema de PQRSD</t>
  </si>
  <si>
    <t xml:space="preserve">Realizar la sensibilización en la gestión oportuna y con calidad de las PQRSD. </t>
  </si>
  <si>
    <t>Acta de asistencia y/o material de sensibilización</t>
  </si>
  <si>
    <t>Realizar las actividades del plan de atención al ciudadano</t>
  </si>
  <si>
    <t xml:space="preserve">Informe de ejecución </t>
  </si>
  <si>
    <t>GESTIÓN DOCUMENTAL</t>
  </si>
  <si>
    <t>Actualizar los expedientes documentales de las vigencias 2015–2016 que cumplan con los criterios técnicos archivísticos establecidos en las Tablas de Retención Documental (TRD).</t>
  </si>
  <si>
    <t>formato unico de inventario documental</t>
  </si>
  <si>
    <t>$</t>
  </si>
  <si>
    <t>Técnico Administrativo - Líder de archivo de gestión</t>
  </si>
  <si>
    <t xml:space="preserve">N/A </t>
  </si>
  <si>
    <t>Se realizó primer inventario aleatorio vigencia 2026</t>
  </si>
  <si>
    <t>Se realizó informe de PQRSD recibidas desde el 01 de enero de 2026 al 31 de marzo de 2026</t>
  </si>
  <si>
    <t xml:space="preserve">Se realiza capacitación de sensibilización respecto a  atención al ciudadano el día 23 de febrero de 2026 </t>
  </si>
  <si>
    <t xml:space="preserve">Se realiza informe sobre avance en el plan de atención 2026 </t>
  </si>
  <si>
    <t>INVENTARIO ALEATORIO PRIMER TRIMESTRE</t>
  </si>
  <si>
    <t>GESTION DE RESPUESTA AL CIUDADANO PQRSD</t>
  </si>
  <si>
    <t>SENSIBILIZACIÓN ATENCION AL CIUDADANO PRIMER TRIMESTRE</t>
  </si>
  <si>
    <t>PLAN DE ATENCION AL CIUDADANO</t>
  </si>
  <si>
    <t>Comunidades Energéticas</t>
  </si>
  <si>
    <t>COMMUNIDADES ENERGÉTICAS</t>
  </si>
  <si>
    <t>OBJETIVO ESTRATEGICO 1
1. Contribuir a la transición energetica en las ZNI mediante la implementacion  de proyectos con enfoque FNCER que reduzacan la brecha energética y favorezcan el desarrollo sostenible de los territorios.</t>
  </si>
  <si>
    <t>Consolidar la estrategia de Comunidades Energéticas en las Zonas No Interconectadas (ZNI), mediante la implementación de la Escuela de Transición Energética Justa (ETEJ) y el fortalecimiento de capacidades comunitarias en las comunidades focalizadas; asi como  con la articulación interinstitucional a nivel nacional y territorial , con el fin de contribuir a la  reducción de la brecha energética y a la transición energética a FNCER.</t>
  </si>
  <si>
    <t>Actas de reuniones, presentaciones y Correo remision documentos Escuela TEJ</t>
  </si>
  <si>
    <t xml:space="preserve">Implementar la   Escuela de Transición Energética Justa - ETEJ   fase 2 en las comunidades  focalizadas 2025 </t>
  </si>
  <si>
    <t xml:space="preserve">Listados de asistencia, metodologia aplicada, relatoria escuela. </t>
  </si>
  <si>
    <t>Implementar  de  Escuela de Transición Energética Justa - ETEJ  en los s municipios en donde se focalizaron CE  para ser apoyadas en el 2026</t>
  </si>
  <si>
    <t>Apoyar la inscripción de las comunidades en el Registro de Comunidades Energeticas del MME</t>
  </si>
  <si>
    <t>Correos de solicitudes  enviadas al MME para trämite de  inscripción en el RCE</t>
  </si>
  <si>
    <t>Articular con entidades nacionales y territoriales para la consolidación de las CE y la implementacion de la Escuela TEJ</t>
  </si>
  <si>
    <t>Actas de reuniones de articulación.</t>
  </si>
  <si>
    <t xml:space="preserve">Elaborar  informe semestral de Gestión   2026 en el marco de la estrategia  de Comunidades Energeticas.      </t>
  </si>
  <si>
    <t xml:space="preserve">informe semestral </t>
  </si>
  <si>
    <t>Subdirectora de Contratos y Seguimiento</t>
  </si>
  <si>
    <t xml:space="preserve">POR PARTE DEL EQUIPO SOCIAL DE CE SE LLEVARON A CABO DOS TRANSFERENCIAS METODOLOGICAS DE LA ESCUELA DE TRANSICIÓN ENERGETICA -TEJ  A LOS CONTRATISTAS DE OBRA E INTERVENTORES DE LOS CONTRATOS No. 266 de 2024,  No. 329 de 2023 y  262 de 2024:                                                                                                               CONTRATO 266 DE 2024: 24, 26 Y 27 DE MARZO DE 2026.                                                                                                                                                                                                                                                                  CONTRATOS No. 329 de 2023 y  262 de 2024:  25 MARZO 2026                                                                                                                                                            </t>
  </si>
  <si>
    <t xml:space="preserve">SE PROGRAMO LA IMPLEMENTACIÓN DE LA ESCUELA TEJ (MODULOS, 3, 4, Y 5 ) EN LAS COMUNDADES INDIGENAS TIODICILIO, BALSALITO Y  EL PAPAYO (LITORAL DE SAN JUAN  - CHOCO) DEL 17 AL 20 DE MARZO DE 2026, PERO POR MOTIVOS DE ORDEN PUBLICO,  NO SE PUDO LLEVAR A CABO  LA COMISION. LA IMPLEMENTACION DE LA ESCUELA TEJ NO SE REALIZO EN LAS 23  COMUNIDADES PROGRAMADAS POR RESTRICCIONES PRESUPUESTALES YA QUE NO SE CUENTA CON UN RUBRO  ASIGNADO PARA TAL FIN. ADICIONALMENTE LA PROYECCION DEL PLAN DE ACCIÓN REALIZADA A FINALES DE 2025  SE HIZO CONTANDO CON 6 PROFESIONALES PARA EJECUTARLAS. EN FEBRERO DE 2026  EL EQUIPO DE CE SE  CONFORMO  POR  2 CONTRATISTAS Y UN PROFESIONAL DE PLANTA. A LA FECHA NO SE TIENEN PROYECTADO ASIGNACION DE PRESUPUESTO NI  CONTRATACIONES DE PROFESIONALES  PARA FORTALECERLO.  </t>
  </si>
  <si>
    <t xml:space="preserve">SE PROGRAMO LA IMPLEMENTACIÓN DE LA ESCUELA TEJ (MODULOS, 3, 4, Y 5 ) EN LAS COMUNDADES INDIGENAS TIODICILIO, BALSALITO Y EL PAPAYO (LITORAL DE SAN JUAN - CHOCO) DEL 17 AL 20 DE MARZO DE 2026; EN DONDE ADEMAS SE IBAN A RECOGER LOS DOCUMENTOS DE LAS COMUNIDADES Y SUS REPRESENTANTES PARA APOYAR  EL TRAMITE ANTE EL MME PARA LA INSCRIPCION EN EL REGISTRO DE CE , PERO POR MOTIVOS DE ORDEN PUBLICO, NO SE PUDO LLEVAR A CABO LA COMISION. LA RECOLECION DE LOS DOCUMENTOS PARA SER ENVIADOS AL MME PARA EL APOYO EN LA INSCRIPCIÓN EN EL RCE  NO SE REALIZO EN LAS 23  COMUNIDADES PROGRAMADAS POR RESTRICCIONES PRESUPUESTALES YA QUE NO SE CUENTA CON UN RUBRO ASIGNADO PARA CE. ADICIONALMENTE LA PROYECCION DEL PLAN DE ACCIÓN REALIZADA A FINALES DE 2025  SE HIZO CONTANDO CON 6 PROFESIONALES PARA EJECUTARLAS.  EN FEBRERO DE 2026  EL EQUIPO DE CE SE  CONFORMO  POR  2 CONTRATISTAS Y UN PROFESIONAL DE PLANTA. A LA FECHA NO SE TIENEN PROYECTADO ASIGNACION DE PRESUPUESTO NI  CONTRATACIONES DE PROFESIONALES  PARA FORTALECERLO.  </t>
  </si>
  <si>
    <t>ACTIVIDAD 1</t>
  </si>
  <si>
    <t>ACTIVIDAD 2</t>
  </si>
  <si>
    <t>ACTIVIDAD 4</t>
  </si>
  <si>
    <t xml:space="preserve">Transferir la metodológica  de la Escuela de Transición Energética Justa - TEJ  a  implementadores de las soluciones  energeticas cuyo beneficarios sean focalizados por la estrategia de CE </t>
  </si>
  <si>
    <t>Contribuir a la transición energética en las ZNI mediante la implementación de proyectos con enfoque en FNCER que reduzcan la brecha energética y favorezcan el desarrollo sostenible de los territorios</t>
  </si>
  <si>
    <t xml:space="preserve">
Formulación e implementación de soluciones energéticas sostenibles con énfasis en fuentes no convencionales de energía renovable en el territorio nacional.</t>
  </si>
  <si>
    <t>Implementación de proyectos energéticos</t>
  </si>
  <si>
    <t>Implementar la infraestructura, asi como la energización de cada vivienda // Energización de viviendas*
Hito No 1: Suscripción de encargo fiduciario, suscripción de contrato de derivados obra e interventoría, soportes del primer trimestre.
Hito No 2: Presentación de replanteo y aprobación, soportes del segundo trimestre.
Hito No 3: Presentación soportes de compra de materiales y equipos, soportes del tercer trimestre.
Hito No 4: Soportes actas de recibo y entrega de infraestructura, soportes cuarto trimestre.</t>
  </si>
  <si>
    <t>Contrato de encargo fiduciario/Contrato de derivados de obra suscrito/Informe de replanteo/Ordenes de compra/Actas de recibo y entrega (Cantidad de usuarios incluidos)</t>
  </si>
  <si>
    <t>Act. 1.3.2 Realizar la supervisión o Interventoría a la implementación de soluciones energéticas sostenibles de ampliación de cobertura del servicio de energía eléctrica en el territorio nacional</t>
  </si>
  <si>
    <t>Realizar la supervision o interventoria a la implementación de soluciones energeticas</t>
  </si>
  <si>
    <t>Realizar la supervisión de proyectos de implementación de infraestructura para la energización de viviendas
Hito No 1: Informe mensual de supervisión y Actas de reunión - soportes del primer trimestre.
Hito No 2: Informe mensual de supervisión y Actas de reunión -  soportes del segundo trimestre.
Hito No 3: Informe mensual de supervisión y Actas de reunión  soportes del tercer trimestre.
Hito No 4: Informe mensual de supervisión, Actas de reunión, Informe de visita verificación y acta de recibo y entrega - soportes cuarto trimestre.</t>
  </si>
  <si>
    <t>Informe mensual de supervisión/Actas de reunión/ Informe de visita verificación/acta de recibo y entrega</t>
  </si>
  <si>
    <t>Implementación de sistemas de telemetría y registro administrativo.</t>
  </si>
  <si>
    <t xml:space="preserve">Actualizar en la plataforma del Sistema de Identificación y Caracterización de Oferta y Demanda Estadística del SEN - SICODE, el registro administrativo de Seguimiento a la Prestación del Servicio de Energía en Zonas No Interconectadas
</t>
  </si>
  <si>
    <t>actualizacion de Plataforma SEN-SICODE (registro administrativo "Seguimiento a la Prestación del Servicio de Energía en Zonas No Interconectadas")</t>
  </si>
  <si>
    <t>Elaboración del documento técnico y/o Estudio Previo. Contrato suscrito. Adquisición e instalación y entrega del proyecto
Puesta en servicio de sistemas de medición de potencial energetico- informes</t>
  </si>
  <si>
    <t>Act. 3.1.7 Realizar la supervisión o interventoría a los proyectos de ampliación de cobertura de medición remota de variables eléctricas en el territorio nacional</t>
  </si>
  <si>
    <t>Realizar la supervisión de proyectos de telemetría.
Hito No 1: Informe mensual de supervisión y Actas de reunión - soportes del primer trimestre.
Hito No 2: Informe mensual de supervisión y Actas de reunión -  soportes del segundo trimestre.
Hito No 3: Informe mensual de supervisión y Actas de reunión  soportes del tercer trimestre.
Hito No 4: Informe mensual de supervisión, Actas de reunión, Informe de visita verificación y acta de recibo y entrega - soportes cuarto trimestre.</t>
  </si>
  <si>
    <t>Gestión de activos y seguimiento a la prestación del servicio.</t>
  </si>
  <si>
    <t>Gestionar la entrega infraestructura implementada y finalizada propiedad del IPSE y transferidos efectivamente al Grupo de seguimiento a la prestación del servicio (GSPS) durante la vigencia 2026 en AOM bajo contrato especial.
Actividad No: 1 Gestionar la figura contractual para la entrega de infraestructura en AOM.
Actividad No:2 Suscribir minuta 
Actividad No:3 Seguimiento a la infraestructura espcial de aporte</t>
  </si>
  <si>
    <t>Estudio previo/Minuta/Informe de seguimiento semestral a la entrega de infraestructura en AOM vs infraestructura entregada mediante memorando al gsps, mediante contrato AOM o estudio previo.</t>
  </si>
  <si>
    <t>38.134.791.54</t>
  </si>
  <si>
    <t>Se realizó suscripción de encargo fiduciario para contrato 138-2026, se esta adelantando la publicación de terminos y referncia para contratos derivados, se proyecta suscripción de derivados para primera seman de mayo.
Se incluyeron los dos proyectos en CAUCA de vigencia 2026 del contrato 170-2025 en el encargo fiduciario original del contrato, ver modificatorio al contrato de fiducia. En estudio de propuestas para la adjudicación y suscripción de contratos derivados Para Purace.ver convocatorias.- Proyecto de Paez en realización de pliegos.</t>
  </si>
  <si>
    <t>Para contrato 138-2026, se realizó una reunión de seguimiento, en cuanto a informe mensual de supervisión, dado que el contrato inicio en Marzo, no se realiza informe.
Para los proyectos vigencia 2026 del contrato 170-2025 se realizaron 4 reuniones de seguimiento, ver actas anexas y desde su inclusión en el contrato se han realizado 3 informes de supervisión del contrato 170-2025 sin incluir mayores avances sobre estos proyectos dado que estan iniciando - Informe de Enero firmado, Informe de Febro en revisión e informe de Marzo en proyección.</t>
  </si>
  <si>
    <t>No se ha realizado ninguna actualización a la fecha en la plataforma del Sistema de Identificación y Caracterización de Oferta y Demanda Estadística del SEN - SICODE, debido a que no sean presentado cambios en el registro administrativo, no sean solicitado modificación por parte del DANE</t>
  </si>
  <si>
    <t xml:space="preserve">Se está en la elaboración del estudio previo, se enviaron 4 solicitudes de estudio de mercado, esperando la respuesta con el fin de terminar el estudio previo y enviarlo a revisión </t>
  </si>
  <si>
    <t>Se elaboro el estudio previo, este ya se encuentra publicado en la plataforma del SECOP II desde el 27 de marzo</t>
  </si>
  <si>
    <t>Se prestaron servicios profesionales como apoyo técnico al proceso de supervisión y control de la operación de los sistemas de medición avanzada de variables eléctricas y plataformas de telemetría asociadas al sistema centralizado de monitoreo del CNM, administrado por la subdirección de contratos y seguimiento, en el marco de las actividades de expansión, mejoramiento y seguimiento de la infraestructura de medición remota implementada en el territorio nacional. - Contro 090-2026 Ing. Emerson Hidalgo - Valor del Contrato $ 73.333.335</t>
  </si>
  <si>
    <t>Este indicador opera bajo demanda, en la medida en que los activos son transferidos por el grupo de supervisión al grupo de seguimiento a la prestación del servicio, con el fin de ser entregados para su administración, operación y mantenimiento (AOM). Durante el periodo evaluado no se realizó entrega de activos al grupo de seguimiento a la prestación del servicio. No obstante, se precisa que proyectos correspondientes al mes de diciembre fueron entregados previamente mediante los contratos 154 y 159 de 2024. Adicionalmente, a solicitud de Dispower, se realizó la entrega de la operación de la planta de Santa Fe del Caguán, considerando que el operador Gendecar presentó renuncia voluntaria y manifestó su intención de realizar una salida gradual de la prestación del servicio. En virtud de esta situación, se suscribió el Contrato 052-2026.</t>
  </si>
  <si>
    <t>https://ipsegovco-my.sharepoint.com/:f:/g/personal/planeacion_ipse_gov_co/IgCyoUWPgQXsTLG01mGSyZhYATycsxGTnmJOAb2ZfRESD5w?e=tQjwOu</t>
  </si>
  <si>
    <t>https://ipsegovco-my.sharepoint.com/:f:/g/personal/planeacion_ipse_gov_co/IgC7OC5YXAYSTYgJiR_3zpeiASNi61apNS3FmeW5lHlM3aE?e=bL3zdG</t>
  </si>
  <si>
    <t>https://community.secop.gov.co/Public/Tendering/ContractNoticeManagement/Index?currentLanguage=es-CO&amp;Page=login&amp;Country=CO&amp;SkinName=CCE</t>
  </si>
  <si>
    <t>https://ipsegovco-my.sharepoint.com/personal/planeacion_ipse_gov_co/_layouts/15/onedrive.aspx?id=%2Fpersonal%2Fplaneacion%5Fipse%5Fgov%5Fco%2FDocuments%2FPLANEACI%C3%93N%20INSTITUCIONAL%202026%2F2026%20PLANES%20DE%20ACCI%C3%93N%20AREAS%2FSCS%20PLAN%20DE%20ACCI%C3%93N%202026%2FPrimer%20Trimestre%2FFila%2010%20%2D%20Informes%20de%20Supervisor&amp;viewid=24c32186%2Dfdfa%2D4c98%2D9555%2D0d423d0ba81a&amp;ct=1776095233283&amp;or=OWA%2DNT%2DMail</t>
  </si>
  <si>
    <t>https://ipsegovco-my.sharepoint.com/:f:/g/personal/planeacion_ipse_gov_co/IgA71B4_1a_0TYPVqcyWjtDmAX3UgTVya6KQkWwu7yBB7WM?e=Wecfax</t>
  </si>
  <si>
    <t>Considero que la meta para el primer trimestre estaria en el 10% ya que se suscribio el contrato
Los informes de supervisión es importante cargarlos en PDF, el formato no es la ultima versión
* El enlace de la actividad 3 no concueda
* Act 4, ya que la solicitud es por demanda es necesario revisar la meta
* Act. 5. Si han avanzado en EP, diria que estan en el 10% no en 0%, es necesario ajustar y cargar enlace de evidencia
* Act- 8. Revisar el planteamiento de la meta, ya que no es congruente con las observaciones de la actividad misma</t>
  </si>
  <si>
    <t xml:space="preserve">PLANEACIÓN INSTITUCIONAL </t>
  </si>
  <si>
    <t>Subdirección de Planificación Energetica</t>
  </si>
  <si>
    <t xml:space="preserve">1.2. Estructurar proyectos energéticos con soluciones FNCER, a partir del análisis de las necesidades identificadas por el IPSE, orientados a la ampliación de cobertura o el mejoramiento de la infraestructura energética. </t>
  </si>
  <si>
    <t xml:space="preserve">Acta de reuniones de acompañamiento y/o listado de asistencia o informes. </t>
  </si>
  <si>
    <t>Documento con emisión de concepto de evaluación o revisión del proyecto.</t>
  </si>
  <si>
    <t>Matriz de madurez para el registro de proyectos.</t>
  </si>
  <si>
    <t>En el cumplimiento de la actividad Se caracterizaron 200  usuarios correspondientes a: municipio de la macarena (201 veredas la tunia,nuevo horizonte, el rubi, la catalina) y el municipio de Murindo (90 pertenecientes al resguardo indigena Murindo).Adicional a la meta establecida se caractrizaron  91 usuarios respecto a la meta establecida para este trimestre, evidenciando una mayor conertura poblacional y territorial.</t>
  </si>
  <si>
    <t>Se estructuraron 8 proyectos energeticos con fuentes frnc en los siguientes municpios: Litoral San Juan (comunidad NARP Quicharo), Cumaribo 1 (Comunidades indigenas gobierno mayor), Valleduapr( comunidades indigenas Tayrona), Cumaribo 2 (comunidades indigenas gobierno mayor), Sipí (comunidades acae sam),medio san juan, Isla fuerte Bolivar, Cabo de la Vela.</t>
  </si>
  <si>
    <t>Se adelantaron (21) mesas de trabajo con los diferentes actores, atendiendo cada componente (eléctrico, civil, social, ambiental) de acuerdo al avance del proyecto</t>
  </si>
  <si>
    <t>Se adelanto la evaluación de 14 proyectos presentados por diferentes actores. algunos fueron devueltos con concpeto NO FAVORABLE otros enviado con concepto FAVORABLE para acceder a recursos y otros contnuan en evaluación por no contar con e l 1005 de requisitos</t>
  </si>
  <si>
    <t>Se enviaron con concepto FAVORABLE 3 proyectos para acceder a OXI</t>
  </si>
  <si>
    <t>https://ipsegovco-my.sharepoint.com/:f:/g/personal/planeacion_ipse_gov_co/IgBOEy3_x-HYRql9_2OQj26GAaDMd6GCpUK3sI3HpNmUsCw?e=etuP9R</t>
  </si>
  <si>
    <t>1.2 Proyectos estructurados</t>
  </si>
  <si>
    <t>https://ipsegovco-my.sharepoint.com/:f:/g/personal/planeacion_ipse_gov_co/IgAp6Z-Vuon2Rb4XZvybSbaxAe7g_OUIRyhJHJVWKP3ZHSM?e=amRAbF</t>
  </si>
  <si>
    <t>https://ipsegovco-my.sharepoint.com/:f:/g/personal/planeacion_ipse_gov_co/IgBjDYy49FJMTYxQWnRsw59VAcSc4IsYgkUrW0kKSf3kZDU?e=xnQX6g</t>
  </si>
  <si>
    <t>TALENTO HUMANO</t>
  </si>
  <si>
    <t>OBJETIVO ESTRATEGICO 4
 Fortalecer la gestión integral de talento y desarrollo del personal en la entidad.</t>
  </si>
  <si>
    <t>Públicación del plan de bienestar en la página Web.</t>
  </si>
  <si>
    <t>Actividades Ejecutadas /Actividades programadas</t>
  </si>
  <si>
    <t xml:space="preserve">Elaborar plan institucional de capacitación para la vigencia 2026. </t>
  </si>
  <si>
    <t>Publicar el plan institucional de capacitación 2026 en la página Web</t>
  </si>
  <si>
    <t>Capacitaciones Ejecutadas /Capacitaciones programadas</t>
  </si>
  <si>
    <t>Total de funcionarios Evaluados/ total de funcionarios vinculados</t>
  </si>
  <si>
    <t>Publicar el plan de trabajo de seguridad y salud en el trabajo 2026 en la página Web</t>
  </si>
  <si>
    <t>Contratistas verificados / total de contratistas
(Matriz de seguimiento)</t>
  </si>
  <si>
    <t>Informe Final de la auditoría</t>
  </si>
  <si>
    <t>Plan de intervención riesgo psicosocial.</t>
  </si>
  <si>
    <t>$ 259´920.500</t>
  </si>
  <si>
    <t>ok, tener presente no sobre ejecutarse
Act. 6. Reemplazar el excel por una lista de asistencia o semejante que me genere evidencia
Act. 6 Revisar si van hacer un cambio de meta</t>
  </si>
  <si>
    <t>Revisar el planteamiento de la meta ya que no se entiende que cantidad van a entregar, y conservar la Unidad de medida
* Revisar el cambio de meta
* Act. 2, Se debe replantear la meta por temas presupuestales y-/o de orden publico
* Act. 4, Se debe replantear la meta por temas presupuestales y-/o de orden publico</t>
  </si>
  <si>
    <t>Se elaboró el Plan de Bienestar 2026 conforme a los lineamientos institucionales y necesidades identificadas. Se realizarón los ajustes solicitados y se presentó ante el Comite de Gestión y Desempeño quien verifico y aprobo la propuesta. Así mismo, se realizó su publicación en la página web institucional, garantizando su acceso y difusión. Se da cumplimiento a los ítems establecidos.</t>
  </si>
  <si>
    <t xml:space="preserve">Durante el primer trimestre se tenían programadas seis (6) actividades del Plan de Bienestar, e incentivos las cuales fueron ejecutadas en su totalidad: Membresía Smart Fit – acondicionamiento físico en gimnasio.
Taller de planeación estratégica dirigido a directivos, jefes y coordinadores sobre liderazgo y comunicación.
Celebración de cumpleaños mediante la entrega de bonos y detalle.
Entrega detalle día del hombre - Entrega obsequio día del hombre .
Entrega detalle día de la mujer - Entrega día de la mujer.
</t>
  </si>
  <si>
    <t>Se realizó la presentación del cierre del PIC 2025 y propuesta PIC 2026 a la Comisón de personal para verificación y respectivas observaciones. Una ves se realizarón los ajustes solicitados se realizó la presentación ante el Comite de Gestión y Desempeño quien verifico y aprobo la propuesta. 
Finalmente, se realizó la resolución "Por la cual el Instituto de Planificación y Promoción de Soluciones Energéticas para las  Zonas no Interconectadas - IPSE, adopta el Plan de Capacitación para la vigencia 2026”</t>
  </si>
  <si>
    <t xml:space="preserve">La resolución fue firmada el 12 de marzo de 2026, por lo que a la fecha no se ha podido ejecutar ninguna capacitación.  Igualmente se han enviado solicitudes a la Secretaria General para respectiva autorización. </t>
  </si>
  <si>
    <t xml:space="preserve">Provisionales: En el mes de enero se realizó la evaluacion del primer semestre 2025-2026 y concertación de compromisos de los provisionales que ingresaron durante este tiempo. 
Carera Administrativa: Se llevo a cabo la evaluacion del segundo semestre, evaluación final y concertación de compromisos para el periodo 2026 - 2027 </t>
  </si>
  <si>
    <t>Se realiza la elaboración del Plan SGSST teniendo como referencia autoevaluación según Resol. 0312 de 2019, informes de auditoría, matriz de riesgos, inspecciones; posteriormente, el documento es presentado al Comité Directivo el cual fue aprobado en el mes de enero</t>
  </si>
  <si>
    <t>Se adjunta cronograma de trabajo de SST con el seguimiento a las actividades programadas para el primer trimestre de 2026</t>
  </si>
  <si>
    <t>Se adjunta matriz de seguimiento de las obligaciones de SST de los contratistas naturales y jurídicos correspondientes a las diferentes subdirecciones</t>
  </si>
  <si>
    <t>Se establece el plan de intervención de riesgo psicosocial de acuerdo a los resultados de batería de riesgo psicosocial aplicada en el año 2025</t>
  </si>
  <si>
    <t>Se realiza el cargue de soportes correspondientes a las actividades programadas para el primer trimestre del plan de intervención de riesgo psicosocial</t>
  </si>
  <si>
    <t xml:space="preserve">EVIDENCIAS
</t>
  </si>
  <si>
    <t>https://ipsegovco-my.sharepoint.com/:b:/r/personal/planeacion_ipse_gov_co/Documents/PLANEACI%C3%93N%20INSTITUCIONAL%202026/2026%20PLANES%20DE%20ACCI%C3%93N%20AREAS/TALENTO%20HUMANO%20PLAN%20DE%20ACCI%C3%93N%202026/CAPACITACION/Resolucion%20PIC%202026.pdf?csf=1&amp;web=1&amp;e=LQzYoA</t>
  </si>
  <si>
    <t>https://ipse.gov.co/acuerdos-de-gestion/</t>
  </si>
  <si>
    <t>CRONOGRAMA DE EJECUCIÓN PLAN DE SEGURIDAD Y SALUD EN EL TRABAJO 2026</t>
  </si>
  <si>
    <t>MATRIZ DE SEGUIMIENTO CONTRATOS</t>
  </si>
  <si>
    <t>CRONOGRAMA DE TRABAJO SVE PSICOSOCIAL</t>
  </si>
  <si>
    <t>ACTIVIDADES INTERVENCIÓN PSICOSOCIAL</t>
  </si>
  <si>
    <t>PLAN DE BIENESTAR E INCENTIVOS 2026; https://ipse.gov.co/mapa-del-sitio/transparencia-ipse/planeacion/planes-de-talento-humano/</t>
  </si>
  <si>
    <t>* Act. 2, Se recomienda dejar carpetas por actividad de bienestar y no por mes
* Act. 3, en la carpeta de evidencias dejar tambien el PLAN DE CAPACITACION
* Act 4, dejar la resolución y omitir lo del seguimiento, se debe cambiar la meta</t>
  </si>
  <si>
    <t xml:space="preserve">Se realizó la concertacion de compromisos de los acuerdos gerenciales de los 2 gerentes públicos los cuales se en cuentran publicados en la intranet </t>
  </si>
  <si>
    <t>PLAN DE SEGURIDAD Y SALUD EN EL TRABAJO 2026 IPSE
https://ipse.gov.co/mapa-del-sitio/transparencia-ipse/planeacion/planes-de-talento-humano/</t>
  </si>
  <si>
    <t>2. Fortalecer el posicionamiento del IPSE como entidad referente en la Transición Energética de las ZNI, mediante estrategias de comunicación integradas y alianzas institucionales que promuevan el acceso equitativo y sostenible a la energía.</t>
  </si>
  <si>
    <t xml:space="preserve">Fortalecimiento de la participación ciudadana e información sobre la gestión de la transición energética justa y las comunidades energéticas a nivel Nacional
</t>
  </si>
  <si>
    <t xml:space="preserve">1. Mejorar el reconocimiento y posicionamiento de la entidad a nivel nacional.
</t>
  </si>
  <si>
    <t>Realizar comunicados de prensa para enviar a medios de comunicación local y regional donde se divulge la labor del IPSE.</t>
  </si>
  <si>
    <t>Comunicados de prensa divulgados y subidos a la web</t>
  </si>
  <si>
    <t xml:space="preserve">GUSTAVO  ALBERTO RODRIGUEZ 
comunicaciones </t>
  </si>
  <si>
    <t>Actualización permanente de la página web institucional y todos los canales digitales conforme a los cambios de la entidad, garantizando transparencia y acceso oportuno a la información para los usuarios.</t>
  </si>
  <si>
    <t>Relación de links actualizados (excel/informe)</t>
  </si>
  <si>
    <t>Diseñar un informe físico  de alto nivel  periodico, cartilla, e-book o podcast trimestral que documente el avance de la entidad.</t>
  </si>
  <si>
    <t>producir un informe trimestral con distribución a actores clave.</t>
  </si>
  <si>
    <t>Comunicación digital</t>
  </si>
  <si>
    <t>2. Mejorar indicadores de visibilización e interacción de los canales de comunicación digitales del IPSE.</t>
  </si>
  <si>
    <t xml:space="preserve">Diseñar, producir y publicar contenido editorial en redes sociales  que destaque los avances en territorio </t>
  </si>
  <si>
    <t>Parrilla de contenidos mensual</t>
  </si>
  <si>
    <t>Desarrollar una campaña de comunicación semestral en donde se evidencie el trabajo del IPSE en territorio y el aporte hacia la Transición Energética Justa.</t>
  </si>
  <si>
    <t xml:space="preserve">Campaña de comunicación con concepto gráfico, narrativa y acciones concretas para mostar su avance </t>
  </si>
  <si>
    <t>Diseñar e implementar dinámicas participativas en redes sociales (encuestas, preguntas abiertas, retos, lives, historias interactivas y espacios de conversación) que involucren a las comunidades y actores del territorio.</t>
  </si>
  <si>
    <t>Informe trimestral de desempeño del ecosistema digital con indicadores de engagement mensual</t>
  </si>
  <si>
    <t xml:space="preserve">Comunicación interna </t>
  </si>
  <si>
    <t>Diseñar, planear y ejecutar campañas de comunicación interna alineadas con la cultura organizacional, bienestar y gestión del cambio.</t>
  </si>
  <si>
    <t>Bitacora de soliictudes de campañas de comunicacíon interna</t>
  </si>
  <si>
    <t>Fortalecer la comunidad digital interna a través de la plataforma ENGAGE para mejorar el diálogo, la retroalimentación y la apropiación institucional</t>
  </si>
  <si>
    <t>Bitacora de asistencia de los colaboradores, conclusiones de los encuentros y mejoras</t>
  </si>
  <si>
    <t xml:space="preserve">Desarrollar dos boletines mensuales internos con temas de interés para el equipo IPSE, promoviendo la comunicación interna, mediante el conocimiento general de las actividades desarrolladas por parte del eqipo IPSE en todos los territorios </t>
  </si>
  <si>
    <t>Envío de boletín quincenal  reportado en el trimestre</t>
  </si>
  <si>
    <t>Diseñar y ejecutar un espacio propio de intercambio de conocimiento en el sector energético liderado por el IPSE.</t>
  </si>
  <si>
    <t>Bitacora con las memorias de los espacios diseñdos (seminarios, webinars, diálogos técnicos o stand).</t>
  </si>
  <si>
    <t>Generar una columna de opinión mensual con contenido coyuntural, sobre la transición energetica a nivel nacional, los avances y apuestas de la entidad</t>
  </si>
  <si>
    <t xml:space="preserve">Bitacora con la columna publicada en la web y enviada a medios de comunicación </t>
  </si>
  <si>
    <t>Acompañamiento a las jornadas de participación ciudadana para facilitar la comunicación entre el IPSE y las comunidades</t>
  </si>
  <si>
    <t>Bitacora con cubrimiento al equipo social o de comunidades energéticas en las regiones</t>
  </si>
  <si>
    <t>Realizar una estratégia de comunicación para fortalecer el liderazgo y la comunicación de las comunidades energétcias</t>
  </si>
  <si>
    <t>Diseño de la estratégia y sus acciones de cumplimiento</t>
  </si>
  <si>
    <t>OBJETIVO ESTRATÉGICO</t>
  </si>
  <si>
    <t xml:space="preserve">ACTIVIDAD A DESARROLLAR </t>
  </si>
  <si>
    <t xml:space="preserve">Durante este trimestre se realizaron dos comunicados de prensa </t>
  </si>
  <si>
    <t>Durante este trismestre se realizaron 65 actualizaciones en la página web, garantizando la información clara y oportuna a todos los interesados</t>
  </si>
  <si>
    <t>Durante este trimestre se realizo lapropuesta del primer podcast El Latir de la Energía donde se evidenciaran las historias de vida tras la llegada de la energía a territorio, este producto esta por aprobacón por parte de la dirección y se realizará un episodio durante cada una de las entregas que tengamos en el territorio</t>
  </si>
  <si>
    <t xml:space="preserve">Planeación, elaboración y publicación de parrilla de contenido mensual para redes sociales de la entidad </t>
  </si>
  <si>
    <t>Desde el incio del año se dio impulso a la campaña "Aliados de territorio" de la Subdirección de Contratos y Seguimiento, con el objetivo de Incentivar la participación de los prestadores del servicio de energía para la AOM (Administración, Operación y Mantenimiento) en las convocatorias públicas que ofrece la entidad. Se hiceron más de 6 publicaciones y se han reposteado como recordatorio para los interesados. Asimismo, seguimos dando cumplimiento a las campañas de MME, ConDignidadCumplimos y Sinergias solicitadas.</t>
  </si>
  <si>
    <t>Elaboración de informe trimestral (enero - marzo) donde se evidencia que en el contenido publicado se incluyeron dinámicas participativas con la comunidad digital del IPSE, así mismo, se incluyeron a los actores territoriales en el desarrollo de contenidos para las redes sociales de la entidad.</t>
  </si>
  <si>
    <t>En este tercer trimestre se llevaron a cabo cinco campañas internas, alineadas con la cultura organizacional, el bienestar de los colaboradores y la gestión del cambio. Estas fueron: uso adecuado de la cafetería, uso adecuado de los baños, “Semana Saludable Compensar”, “Prevenir es Servir: lo que debes saber de la Ley Disciplinaria” y “Comité de Equidad de Género”, desarrolladas desde diferentes áreas de la entidad.Este trimestre se realizaron más campañas de las proyectadas, ya que por ser inicio de año y tener personal nuevo, es necesario comunicar, afianzar y recordar temas de importancia tanto para la convivencia como para el desarrollo eficiente de las actividades.
Adicionalmente, se gestionaron todas las solicitudes recibidas a través del correo de comunicaciones y se divulgó la información correspondiente.</t>
  </si>
  <si>
    <t xml:space="preserve">Se optimizaron los medios digitales internos (Intranet, Engage, correo corporativo y pantallas informativas) para mejorar la claridad y periodicidad de los mensajes y mantener informada a toda la organización.  El total de las publicaciones subidas en Engage fueron 47 durante este cuarto trimestre (Enero, Febrero y Marzo) </t>
  </si>
  <si>
    <t>Para este trimeste realizamos un encuentro entre el Director y un grupo de colaboradores para compartir ideas, experiencias y reflexiones en un ambiente cercano y auténtico, fortaleciendo la confianza, la empatía y el sentido de comunidad. Adicinal, fortalecer el mejoramiento continuo de los colaboradores. Solo realizamos 1 porque por temas logisticos del Director</t>
  </si>
  <si>
    <t>Durante el Trimestre se desarrollaron tres emisiones del Noti Energy y una del NotiExpress. con temas de interés para el equipo IPSE, con el propósito de fortalecer la comunicación interna y promover el conocimiento general de las actividades desarrolladas por el equipo en todos los territorios.</t>
  </si>
  <si>
    <t xml:space="preserve">Esta actividad no se cumple en este trimestre, sin embrago, desde ele equipo de relacionamiento estratégico hemos trabajado de la mano de universidades del valle del cauca y empresas del sector para tener el primer encuentro de transferencia del conocimiento en el segundo trimestre </t>
  </si>
  <si>
    <t>Este trabajo articulado responde directamente a metas clave del Gobierno Nacional para la transición energética justa</t>
  </si>
  <si>
    <t>Se realizó la gestión integral para garantizar el desarrollo de la actividad de entrega de las canchas solares en el barrio Las Malvinas, en Barranquilla, mediante la articulación con entidades institucionales, líderes comunitarios y actores locales. Esta gestión incluyó la coordinación logística, convocatoria de la comunidad, organización de la agenda protocolaria con la participación del Ministro y el Director del IPSE, así como la planeación de actividades orientadas a promover la participación ciudadana y la apropiación del espacio por parte de los beneficiarios.</t>
  </si>
  <si>
    <t xml:space="preserve">Esta actividad no se cumole este trimestre, sin embargo hemos estado trabajando en la campaña de aliados del territorio y con dignidad cumplimos para visibilizar los avances de la ejecución de los proyectos en las ZNI </t>
  </si>
  <si>
    <t>https://ipsegovco-my.sharepoint.com/personal/planeacion_ipse_gov_co/_layouts/15/onedrive.aspx?id=%2Fpersonal%2Fplaneacion%5Fipse%5Fgov%5Fco%2FDocuments%2FPLANEACI%C3%93N%20INSTITUCIONAL%202026%2F2026%20PLANES%20DE%20ACCI%C3%93N%20AREAS%2FCOMUNICACIONES%20PLAN%20DE%20ACCI%C3%93N%202026%2FEvidencias%20primer%20trimestre%202026%2F1Realizar%20comunicados%20de%20prensa%20para%20enviar%20a%20medios%20de%20comunicaci%C3%B3n%20local%20y%20regional%20donde%20se%20divulge%20la%20labor%20del%20IPSE%2FComunicados%20de%20prensa&amp;viewid=24c32186%2Dfdfa%2D4c98%2D9555%2D0d423d0ba81a&amp;sharingv2=true&amp;fromShare=true&amp;at=9&amp;CT=1775853643733&amp;OR=OWA%2DNT%2DMail&amp;CID=cbf7c447%2D912b%2D66db%2Dcec3%2D96c5e9e8cacb&amp;FolderCTID=0x012000740409132FFC064AA794BA0FE25A41FD&amp;view=0</t>
  </si>
  <si>
    <t>https://ipsegovco-my.sharepoint.com/:f:/g/personal/planeacion_ipse_gov_co/IgAZLckDc305T4ph_c3x130kAQUyd3mtiwE-aYoVMekD6lg?e=CkgzZc</t>
  </si>
  <si>
    <t>https://ipsegovco-my.sharepoint.com/personal/planeacion_ipse_gov_co/_layouts/15/onedrive.aspx?id=%2Fpersonal%2Fplaneacion%5Fipse%5Fgov%5Fco%2FDocuments%2FPLANEACI%C3%93N%20INSTITUCIONAL%202026%2F2026%20PLANES%20DE%20ACCI%C3%93N%20AREAS%2FCOMUNICACIONES%20PLAN%20DE%20ACCI%C3%93N%202026%2FEvidencias%20primer%20trimestre%202026%2F3%20Dise%C3%B1ar%20un%20informe%20f%C3%ADsico%20%20de%20alto%20nivel%20%20periodico%2C%20cartilla%2C%20e%2Dbook%20o%20podcast%20trimestral%20que%20documente%20el%20avance%20de%20la%20entidad&amp;viewid=24c32186%2Dfdfa%2D4c98%2D9555%2D0d423d0ba81a&amp;sharingv2=true&amp;fromShare=true&amp;at=9&amp;CT=1775853643733&amp;OR=OWA%2DNT%2DMail&amp;CID=cbf7c447%2D912b%2D66db%2Dcec3%2D96c5e9e8cacb&amp;FolderCTID=0x012000740409132FFC064AA794BA0FE25A41FD&amp;view=0</t>
  </si>
  <si>
    <t>https://ipsegovco-my.sharepoint.com/:f:/g/personal/planeacion_ipse_gov_co/IgCHfZVGkO5dToUaRVLvKPLvAWmc1r7MAE9rhE3uhSd8GQE?e=txw1Tr</t>
  </si>
  <si>
    <t>https://ipsegovco-my.sharepoint.com/:f:/g/personal/planeacion_ipse_gov_co/IgBIqX-iZ6R9T4LDPORk5F3VAZ1-f-W1ndBZxO1yhnMShN8?e=bWgKFc</t>
  </si>
  <si>
    <t>https://ipsegovco-my.sharepoint.com/:f:/g/personal/planeacion_ipse_gov_co/IgAn3X4VRCOMRpk9qLQl0yMAAWeUDZaq3MEfCnR1Pc20mqc?e=6lpXgW</t>
  </si>
  <si>
    <t>https://ipsegovco-my.sharepoint.com/:f:/g/personal/planeacion_ipse_gov_co/IgDtPZ0zfseOSZ25vqKJKiTWAQXhQNYtKYY89dDAZIRbn8M?e=xaRFvO</t>
  </si>
  <si>
    <t>8 Fortalecer la comunidad digital interna a través de la plataforma ENGAGE para mejorar el diálogo, la retroalimentación y la apropiación institucional</t>
  </si>
  <si>
    <t>9 Diseñar y liderar un espacio mensual de comunicación interna entre el director y los colaboradores a fin de tener un diálogo más cercano y conocimiento de la estratégia de la entidad</t>
  </si>
  <si>
    <t>10 Desarrollar dos boletines mensuales internos con temas de interés para el equipo IPSE, promoviendo la comunicación interna, mediante el conocimiento general de las actividades desarrolladas</t>
  </si>
  <si>
    <t>12 Generar una columna de opinión mensual con contenido coyuntural, sobre la transición energetica a nivel nacional, los avances y apuestas de la entidad</t>
  </si>
  <si>
    <t>13 Acompañamiento a las jornadas de participación ciudadana para facilitar la comunicación entre el IPSE y las comunidades</t>
  </si>
  <si>
    <t>* Act 3, es necesario que el documento sea en archivo no editable y cuente con unos parametros de forma, como titulom fecha, responsable, logos, pie de pagina.
Act 6. Informe Trimestral de Gestión Digital , revisar los enlaces hay uno que tiene el archivo en blanco 
Act. 7. Revisar la meta ya que no concuerda con el campo de gestiones ya que dice 5, y validar que la evidencia de cuenta del cumplimiento, se propone crear carpeta por campaña y es necesario que el documento sea en archivo no editable y cuente con unos parametros de forma, como titulom fecha, responsable, logos, pie de pagina.
Act. 8. Revisar la meta ya que no concuerda con el campo de gestiones ya que dice 5, y validar que la evidencia de cuenta del cumplimiento, se propone crear carpeta por campaña y es necesario que el documento sea en archivo no editable y cuente con unos parametros de forma, como titulom fecha, responsable, logos, pie de pagina.
Act. 9., es necesario que la evidencia sea una ayuda de memoria, 
Acción de mejora: lista de asistencia, y que la "...el espacio mensual de comunicación interna entre el  director y los colaboradores", se propicie con personas diferentes al equipo de comunicaciones</t>
  </si>
  <si>
    <t>* Act. 3, 4 y 5, revisar la meta entregada, ya que el planteamiento esta dado en porcentaje
* Act 3, Es necesario adjuntar las actas o listas de asistencia, según lo que se informo en la meta
* Act 4, no se logra identificar dentro de las evidencias cuales son los 14 proyectos
* Act 5, no se logra identificar dentro de las evidencias cuales son los 3 proyectos
* para la act. 3, 4 y 5, se cambia de unidad a porcentaje</t>
  </si>
  <si>
    <t>https://ipsegovco-my.sharepoint.com/:f:/g/personal/planeacion_ipse_gov_co/IgBF0nfMwH6DRqizXXlkP537AW0-Sio0VEQjKzHyVxhjxrg?e=WlCCo8</t>
  </si>
  <si>
    <t>CUMPLIMIENT 1 TRIMESTRE</t>
  </si>
  <si>
    <t xml:space="preserve">META </t>
  </si>
  <si>
    <t>FORTALECIMIENTO DE LINEAMIENTOS TÉCNICOS EN ASUNTOS JURÍDICOS APLICADOS A LA MISIONALIDAD DEL IPSE</t>
  </si>
  <si>
    <t>CUMPLIMIENTO DE LA REPRESENTACIÓN JUDICIAL DEL IPSE</t>
  </si>
  <si>
    <t xml:space="preserve">Control de términos en actuaciones judiciales </t>
  </si>
  <si>
    <t>Informe de cumplimiento de las diferentes actuaciones judiciales en la oportunidad establecida en la Ley</t>
  </si>
  <si>
    <t>CUMPLIMIENTO DE LA POLÍTICA DE PREVENCIÓN DEL DAÑO ANTIJURÍDICO</t>
  </si>
  <si>
    <t>Realizar  sensibilizaciones  para el  cumpliento de la Política de Prevención del Daño Antijurídico</t>
  </si>
  <si>
    <t xml:space="preserve">Memorias de socialización y  listado de asistencia </t>
  </si>
  <si>
    <t>Germán Balaguera Cuéllar</t>
  </si>
  <si>
    <t>$290.000.000</t>
  </si>
  <si>
    <t>En el marco de la Política de Prevención del Daño Antijurídico se realizó la capacitación "Derecho de Petición – Ley 1755 de 2015", que contó con la participació de 73 colaboradores de la Entidad</t>
  </si>
  <si>
    <t>Jurídica Evidencias</t>
  </si>
  <si>
    <t>Grupo de Control Interno</t>
  </si>
  <si>
    <t>1. Plan Anual de Auditorías Internas - PAAI</t>
  </si>
  <si>
    <t>1.1. Formulación y aprobación</t>
  </si>
  <si>
    <t>(1) Documento PAAI y (1) Acta de Aprobación en Comité</t>
  </si>
  <si>
    <t>(4) Formatos de Seguimiento</t>
  </si>
  <si>
    <t>OBJETIVO ESTRATEGICO 3
  Promover la transformación institucional para optimizar la eficiencia operativa y 
administrativa</t>
  </si>
  <si>
    <t>N.A</t>
  </si>
  <si>
    <t>Control de terminos en procesos de asuntos disciplinarios</t>
  </si>
  <si>
    <t>Adelantar la fase de  instrucción de los procesos disciplinarios  en la oportunidad establecida en la Ley</t>
  </si>
  <si>
    <t xml:space="preserve">Informe  que evidencia  el cumplimiento de la oportunidad  de las actuaciones en la fase de instrucción </t>
  </si>
  <si>
    <t>Sensibilización y  en temas disciplinarios mediante charlas, piezas comunicativas.</t>
  </si>
  <si>
    <t xml:space="preserve">Se elaboró y publicó una campaña identificada con el nombre "Prevenir es Servir: Lo que debes saber de la Ley Disciplinaria".
La campaña incluyó seis (6) piezas gráficas que fueron difundidas durante 3 semanas en marzo 2026 (2 cada semana) y estuvo direccionada a sensibilizar y capacitar a toda la Entidad sobre la prevención de conductas disciplinables.
</t>
  </si>
  <si>
    <t>Evidencias 1er Trimestre 2026</t>
  </si>
  <si>
    <t>Act. 3, es necesario contar con la lista de asistencia como evidencia.
Recomendaciòn: Desde GABYS tambien se estan adelantando sensibilizaciones para el tema de Derechos de peticiòn, es necesaria la articulaciòn entre àreas para aunar esfuerzos</t>
  </si>
  <si>
    <t>Asesor de Control Interno</t>
  </si>
  <si>
    <t>ACTA DE COMITÉ INSTITUCIONAL DE COORDINACIÓN DE CONTROL INTERNO IPSE-20241200001276</t>
  </si>
  <si>
    <t>SE REALIZARON 42 DE 167 ACTIVIDADES PROGRAMADAS PARA DAR EL CUMPLIMIENTO EN EL PRIMER TRIMESTRE DEL 25%</t>
  </si>
  <si>
    <t>CONTROL INTERNO PLAN DE ACCIÓN 2026</t>
  </si>
  <si>
    <t>PA ok
Recomendaciòn: El formato de acta empleado no esta actualizado, tener presente para los documentos futuros</t>
  </si>
  <si>
    <t>PA ok</t>
  </si>
  <si>
    <t>GRUPO DE TECNOLOGÍA DE SEGURIDAD E INFORMACIÓN (TSI)</t>
  </si>
  <si>
    <t xml:space="preserve">INNOVACIÓN Y APROPIACIÓN DE LAS TECNOLOGÍAS DE LA INFORMACIÓN Y LAS COMUNICACIONES DEL IPSE HACIA UNA SOCIEDAD MOVIDA POR EL SOL, EL VIENTO Y EL AGUA 
</t>
  </si>
  <si>
    <t>Gestionar proyectos TI</t>
  </si>
  <si>
    <t>Seguimiento y control al PETI</t>
  </si>
  <si>
    <t>Matriz de Seguimiento de Ejecución Contractual (Actualización)</t>
  </si>
  <si>
    <t>Gestionar estratégicamente las necesidades de innovación en tecnología, seguridad y operatividad que requiera la entidad, con el fin de apoyar el cumplimiento de los objetivos institucionales en el marco de la estrategia de Gobierno Digital, a través del Plan Estratégico de Tecnologías de la Información (PETI).
OBJETIVO ESTRATEGICO 3
  Promover la transformación institucional para optimizar la eficiencia operativa y 
administrativa</t>
  </si>
  <si>
    <t>PROCESO INTERNO</t>
  </si>
  <si>
    <t>Gestionar el mantenimiento de equipos y servicios tecnológicos</t>
  </si>
  <si>
    <t>Plan de mantenimiento preventivo de equipos de cómputo</t>
  </si>
  <si>
    <t>Reporte de ejecución y actualización de hoja de vida  de mantenimiento</t>
  </si>
  <si>
    <t>Gestionar la disponibilidad de servicios tecnológicos</t>
  </si>
  <si>
    <t>Seguimiento y monitoreo a los servcios tecnológicos (Internet, ControlDoc, Nube, SIGIPSE, Página web, etc.)</t>
  </si>
  <si>
    <t>Matriz de disponibilidad</t>
  </si>
  <si>
    <t>Gestionar software, servicios y aplicativos tecnológicos(Plan de acción, SIGIPSE, SIGEAPP ,APIPSE)</t>
  </si>
  <si>
    <t xml:space="preserve">Seguimiento y control al cronograma de trabajo acorde a obligaciones contractuales </t>
  </si>
  <si>
    <t>Matriz de seguimiento y cumplimiento de actividades</t>
  </si>
  <si>
    <t>Gestionar la infraestructura tecnológica (Azure, onprimise y oracle)</t>
  </si>
  <si>
    <t xml:space="preserve">Gestionar la seguridad de la información </t>
  </si>
  <si>
    <t>Seguimiento y control del cronograma Plan de Seguridad y Privacidad de la Información (Incluye riesgos)</t>
  </si>
  <si>
    <t>Anexo detallado del cronograma</t>
  </si>
  <si>
    <t>Apropiar  recursos tecnológicos</t>
  </si>
  <si>
    <t>Sensibilización mediante piezas comunicativas para el
uso y apropiación de recursos tecnológicos (SIGIPSE, SIGEAPP, APIPSE Moodle</t>
  </si>
  <si>
    <t>Cumplimiento del cronograma (Matriz)</t>
  </si>
  <si>
    <t>Gestionar Políticas de MIPG</t>
  </si>
  <si>
    <t>Implementación de las políticas de MIPG aplicadas al TSI</t>
  </si>
  <si>
    <t>Documento de autodiagnóstico del MIPG (entregado primer trimestre)
Plan de acción (inicial y seguimiento)</t>
  </si>
  <si>
    <t>Hoja de Ruta sectorial TSI 2026</t>
  </si>
  <si>
    <t>Gestionar el cumplimiento de requerimientos del sector minero energético</t>
  </si>
  <si>
    <t>Hoja de ruta actualizada</t>
  </si>
  <si>
    <t>Seguimiento y control contractual</t>
  </si>
  <si>
    <t>Gestionar software Kactus, ADA, ControlDoc y SGI) con seguimiento y control</t>
  </si>
  <si>
    <t>Matriz Consolidada orden de pago</t>
  </si>
  <si>
    <t>Heider Suarez</t>
  </si>
  <si>
    <t>Diana Paola Montenegro</t>
  </si>
  <si>
    <t>Ricardo Mendez</t>
  </si>
  <si>
    <t>Heider Suarez/ Ricardo Mendez</t>
  </si>
  <si>
    <t>Heider Suarez/ Ricardo Mendez/ Diana Paola Monteegro</t>
  </si>
  <si>
    <t>Programada para el tercer trimestre</t>
  </si>
  <si>
    <t>Programada para el segundo trimestre</t>
  </si>
  <si>
    <t>Durante el primer trimestre, a través del monitoreo continuo de diversos instrumentos de gestión, se realizó la gestión de la disponibilidad de los servicios tecnológicos, manteniendo los niveles de disponibilidad por encima de la meta establecida del 95 %. Esto permitió asegurar la continuidad operativa, minimizar riesgos asociados a la indisponibilidad de servicios y garantizar el cumplimiento de los objetivos institucionales, en alineación con las necesidades misionales de la entidad</t>
  </si>
  <si>
    <t xml:space="preserve">"La actividad registra un cumplimiento del 100%, logrando la estabilidad de los servicios críticos y la administración efectiva de los recursos de cómputo, almacenamiento y bases de datos.
El cumplimiento se desglosa en tres pilares fundamentales, cada uno respaldado por los procesos contractuales vigentes:
•	Infraestructura en la Nube (Azure):
o	Administración de suscripciones y recursos escalables.
o	Garantía de disponibilidad para los servicios publicados en la nube pública, cumpliendo con los acuerdos de nivel de servicio (SLA) de la plataforma.
•	Infraestructura Local (On-premise):
o	Monitoreo de servidores físicos y virtuales en el Data Center local.
o	Gestión de almacenamiento y conectividad para asegurar el acceso de los usuarios internos a las herramientas de red.
•	Bases de Datos (Oracle):
o	Aseguramiento de la integridad y disponibilidad de las bases de datos que soportan los aplicativos misionales.
o	Ejecución de planes de backup y optimización de consultas para el rendimiento del sistema.
La gestión se ha realizado a cabalidad mediante la ejecución y supervisión de los contratos de soporte y licenciamiento, los cuales han permitido:
1.	Contar con soporte técnico especializado ante incidentes de infraestructura.
2.	Renovación y mantenimiento de las licencias necesarias para la operación de Oracle y Azure.
3.	Provisión de partes o servicios preventivos para el hardware on-premise.
"
</t>
  </si>
  <si>
    <t xml:space="preserve">Durante este primer trimestre, la gestión se ha centrado en establecer la línea base conforme al Modelo de Seguridad y Privacidad de la Información (MSPI):
•	Fase de Diagnóstico: Se ha priorizado el uso del instrumento de evaluación para identificar controles faltantes y establecer el nivel de madurez institucional en seguridad digital.
•	Comprensión del Contexto: Se realizó el análisis de factores internos y externos (estratégicos, normativos y tecnológicos) que influyen en la seguridad de la información del IPSE.
•	Liderazgo y Compromiso: Se ha gestionado la participación de la Alta Dirección para asegurar la provisión de recursos y la emisión de directrices necesarias para la mejora continua del SGSI.
En cumplimiento con el numeral 7.3 de Planificación, se han adelantado las siguientes acciones técnicas:
•	Inventario de Activos: Revisión y actualización de la matriz de activos de información e infraestructura crítica, clasificándolos por su nivel de impacto y sensibilidad.
•	Metodología de Riesgos: Aplicación de criterios para evaluar la probabilidad e impacto de amenazas, permitiendo visualizar los riesgos residuales tras la aplicación de controles iniciales.
•	Estrategias de Tratamiento: Definición de acciones específicas (Reducir, Transferir, Evitar o Aceptar) enfocadas principalmente en los riesgos catalogados como Altos o Críticos.
Para este trimestre, el Plan de Tratamiento de Riesgos ha definido los siguientes frentes de acción técnica:
Seguridad Técnica y Operacional
•	Gestión de Vulnerabilidades: Implementación de escaneos periódicos y planes de remediación para asegurar la infraestructura tecnológica.
•	Control de Identidades (IAM/PAM): Fortalecimiento de la gestión de accesos y administración de privilegios para usuarios críticos y contratistas.
•	Monitoreo y Vigilancia: Operación de capacidades de detección mediante SOC/SIEM para el análisis de incidentes en tiempo real.
Continuidad y Respaldo
•	Gestión de Backups: Ejecución y pruebas de restauración (Restore Testing) para garantizar la recuperación de datos ante desastres.
•	Disponibilidad: Monitoreo constante de la infraestructura para asegurar la 
Al cierre de marzo de 2026, el IPSE ha logrado consolidar la fase de planificación del PTR, alineando la estrategia de seguridad con la Política de Gobierno Digital y la norma ISO 27001:2022. La entidad cuenta ahora con una hoja de ruta clara para la implementación de controles técnicos que se ejecutarán durante el resto de la vigencia.
</t>
  </si>
  <si>
    <t>Con el propósito de fortalecer las capacidades del IPSE, se han integrado las herramientas de formación del Estado, facilitando el acceso a programas de capacitación en informática dirigidos al desarrollo profesional del personal.</t>
  </si>
  <si>
    <t>Durante el I Trimestre 2026, se realizó el diagnóstico de la Política de Gobierno Digital, junto con su respectivo plan de acción. No obstante, se encuentra pendiente la Medición del Desempeño Institucional (MDI), la cual se obtiene a través del reporte anual de información en el Formulario Único de Reporte y Avance de Gestión (FURAG). Así mismo, el Índice de Gobierno Digital del Ministerio TIC constituye el principal instrumento para medir el nivel de desempeño de las entidades públicas en materia de Gobierno Digital, permitiendo identificar oportunidades de mejora.</t>
  </si>
  <si>
    <t>Se cumplió con el pago de los compromisos adquiridos para el funcionamiento del IPSE, cubriendo los servicios de comunicaciones y el licenciamiento de las aplicaciones institucionales contratadas</t>
  </si>
  <si>
    <t>3. Gestionar la disponibilidad de servicios tecnológicos</t>
  </si>
  <si>
    <t>4. Gestionar software, servicios y aplicativos tecnológicos(Plan de acción, SIGIPSE, SIGEAPP ,APIPSE)</t>
  </si>
  <si>
    <t>5. Gestionar la infraestructura tecnológica (Azure, onprimise y oracle)</t>
  </si>
  <si>
    <t>6. Gestionar la seguridad de la información</t>
  </si>
  <si>
    <t>7. Apropiar recursos tecnológicos</t>
  </si>
  <si>
    <t>8. Gestionar Políticas de MIPG</t>
  </si>
  <si>
    <t>10 Seguimiento y control contractual</t>
  </si>
  <si>
    <t>La meta establecida de la actividad  para el primer trimestre de 2026 se alcanzó satisfactoriamente mediante la ejecución operativa y administrativa de los siguientes frentes contractuales:
• Soporte y Disponibilidad: Se garantizó la operatividad de los aplicativos SIGIPSE, SIGEAPP y APIPSE, asegurando que los flujos de información institucional y de gestión de proyectos se mantuvieran activos sin interrupciones críticas.
• Gestión del Plan de Acción: Se dio cumplimiento a los hitos programados en el Plan de Acción institucional, alineando la gestión tecnológica para el funcionamiento de la entidad</t>
  </si>
  <si>
    <t>No aplica</t>
  </si>
  <si>
    <t xml:space="preserve">PLANEACIÓN ESTRATÉGICA Y SEGUIMIENTO 
</t>
  </si>
  <si>
    <t>Matriz actualizada</t>
  </si>
  <si>
    <t xml:space="preserve">2. Apoyar en la estructuración de los Planes de Acción 2026 a los líderes de proceso. </t>
  </si>
  <si>
    <t>Mesas de trabajo, reuniones presenciales y por teams</t>
  </si>
  <si>
    <t>3. Consolidar los Planes de Acción 2026 de la Entidad y publicarlos en la página web.</t>
  </si>
  <si>
    <t>Publicación Planes de Acción</t>
  </si>
  <si>
    <t>4. Realizar seguimiento trimestral a los Planes de Acción 2026 de la Entidad, y realizar su publicación en la página web.</t>
  </si>
  <si>
    <t>Informes Publicado</t>
  </si>
  <si>
    <t>5.Consolidar  y publicar el Informe de gestión 2025  en la pagina web.</t>
  </si>
  <si>
    <t>Informe Publicado</t>
  </si>
  <si>
    <t xml:space="preserve">"OBJETIVO ESTRATEGICO 3
  Promover la transformación institucional para optimizar la eficiencia operativa y 
administrativa"
</t>
  </si>
  <si>
    <t>Registro FURAG plataforma función pública</t>
  </si>
  <si>
    <t>Planes de acción</t>
  </si>
  <si>
    <t xml:space="preserve">Actas comité institucional de gestión y desempeño </t>
  </si>
  <si>
    <t xml:space="preserve">"OBJETIVO ESTRATEGICO 2 Fortalecer el posicionamiento del IPSE como entidad referente en la Transición Energética de las ZNI, mediante estrategías de comunicación integradas  y alianzas institucionales que promuevan el acceso equitativo y sostenible a la energía. </t>
  </si>
  <si>
    <t>Estrategía publicada</t>
  </si>
  <si>
    <t xml:space="preserve">2. Consolidar y presentar los informes de rendición de cuentas para ser publicado. 
a..Evaluación de los espacios de rendición de cuentas (antes 31/12/2025)
b.Informe trimestral
c..Informe de espacios de dialogo </t>
  </si>
  <si>
    <t>Informes de rendición de cuentas</t>
  </si>
  <si>
    <t xml:space="preserve">3. Presentar los informes requeridos por los entes de control y ciudadanía en general. </t>
  </si>
  <si>
    <t>Informes presentados</t>
  </si>
  <si>
    <t xml:space="preserve">1. Mediante correos y mesas de trabajo presentar los lineamientos del Decreto 1122 de 2024 Presidencia de la República /secretaria de Transparencia / relacionado con los Programas de Transparencia y Ética Pública </t>
  </si>
  <si>
    <t xml:space="preserve">2. Implementar el programa de transparencia y ética pública. </t>
  </si>
  <si>
    <t xml:space="preserve">Implementación </t>
  </si>
  <si>
    <t>3. Seguimiento al programa de transparencia y ética publica</t>
  </si>
  <si>
    <t xml:space="preserve">Informes </t>
  </si>
  <si>
    <t>Reuniones teams</t>
  </si>
  <si>
    <t xml:space="preserve">2. Realizar actualización de la matriz de riesgos </t>
  </si>
  <si>
    <t>3. Realizar seguimientos periódicos  a los controles de riesgo</t>
  </si>
  <si>
    <t xml:space="preserve">Reporte de seguimiento </t>
  </si>
  <si>
    <t>4. Orientar la identificacion, evaluacion y control de los indicadores de riesgos</t>
  </si>
  <si>
    <t>1. Consolidar y revisar el  anteproyecto de presupuesto 2027, para inversión y realizar su presentación.</t>
  </si>
  <si>
    <t xml:space="preserve">Anteproyecto de presupuesto </t>
  </si>
  <si>
    <t>Documento MGMP</t>
  </si>
  <si>
    <t xml:space="preserve">Documentos presentados </t>
  </si>
  <si>
    <t xml:space="preserve">Seguimientos realizados </t>
  </si>
  <si>
    <t>Asistencias realizadas</t>
  </si>
  <si>
    <t xml:space="preserve">KATHERINE CARVAJAL 
</t>
  </si>
  <si>
    <t xml:space="preserve">JOHANNA PINZÓN </t>
  </si>
  <si>
    <t xml:space="preserve">ANA MILENA DORIA </t>
  </si>
  <si>
    <t>FREDDY ENRIQUE ROJAS MARTÍNEZ</t>
  </si>
  <si>
    <t xml:space="preserve">ANA MILENA DORIA y ANGÉLICA BECERRA </t>
  </si>
  <si>
    <t xml:space="preserve">Angélica Johanna Becerra Sánchez </t>
  </si>
  <si>
    <t>Angélica Johanna Becerra Sánchez / Freddy Enrique Rojas Martínez</t>
  </si>
  <si>
    <t xml:space="preserve">Se definieron los indicadores estratégicos de los Objetivos Estrategicos 1 y 2. </t>
  </si>
  <si>
    <t>Se efectuaron las mesas de trabajo y el acompañamiento para efectuar el diseño de los planes de acción de la vigencia 2026</t>
  </si>
  <si>
    <t xml:space="preserve">Se procedio a la consolidación y publicación en la pagina web de los planes de acción de las areas con el respectivo direccionamiento estrategico </t>
  </si>
  <si>
    <t xml:space="preserve">Se envio correo a las áreas en solicitud a planes de acción y se realizó el seguimiento a cada plan </t>
  </si>
  <si>
    <t xml:space="preserve">Se publico el informe de gestión del año 2025 en la página web dela entidad </t>
  </si>
  <si>
    <t>Se realizo el diligenciamiento y envío del cuestionario FURAG 2025. En la carpeta de evidencias se adunta el certificado de diligenciamiento. Para lo anterior se realizarón reuniones de trabajo con las áreas, aparte de presentar la metodología para el diligenciamiento del FURAG en el Comité de Gestión y Desempeño</t>
  </si>
  <si>
    <t>Se realizo la solicitud del avance de los planes de acción de cierre de brechas de la implementación de MIPG</t>
  </si>
  <si>
    <t>Se relaizo el acta del comité de gestión de desempeño del primer trimestre del año 2026se radico en el aplicativo control doc con el siguiente número de radicado 202610200000696</t>
  </si>
  <si>
    <t xml:space="preserve">Durante el primer trimestre del año 2026 se publcio la estrategia de rendición de cuentas en la página web de la entidad </t>
  </si>
  <si>
    <t xml:space="preserve">Elaboracion del primer informe de rendicion de cuentas el cual debe ser publicado  a finales del mes de abril de 2026 y publicado en la página web de la entidad. </t>
  </si>
  <si>
    <t xml:space="preserve">En atención a las solicitudes realizadas por los entes de control, se apoyo las respuestas a la Contraloría General de la República, y solicitudes de la ciudadanía, se adjunta carpeta. Adicionalmente en atención a los reportes en la plataforma SIRECI, se apyo el proceso de registro de información y validación del informe anual consolidado 2025 con el seguimiento a los indicadores, planes de acción, acciones de participación ciudadana, ejecución de proyectos de inversión, y el informe de psoconflicto del último semestre de la vigencia 2025. </t>
  </si>
  <si>
    <t xml:space="preserve">Mediante resolución 202610200000445 del 30/01/2026 se adopto el programa de transparencia y etica publica </t>
  </si>
  <si>
    <t xml:space="preserve">Se solicitaron a los lideres de las áreas los  Gestores de integridad para dar cumplimiento a la  resolución 202610200000445 del 30/01/2026 se adopto el progra de transparencia y etica publica </t>
  </si>
  <si>
    <t xml:space="preserve">Solicitud de Gestores de Integridad mediante correos y listado de los lideres de área </t>
  </si>
  <si>
    <t>Manual del Sistema de Gestión Integral de Riesgos:  1) Control Interno realizo observaciones. 2) Se realizaron los ajustes solicitados. 3) Se remitió el Manual para recibir observaciones del equipo de planeacion.</t>
  </si>
  <si>
    <t>Definió el Mapa de Gestión Integral de Riesgos para el IPSE, bajo la metodología definida en el Manual del SGIR.</t>
  </si>
  <si>
    <t>Mediante acta se realizo la orientar la identificacion, evaluacion y control de los indicadores de riesgos</t>
  </si>
  <si>
    <t xml:space="preserve">Mediante trabajo articulado con el grupo de gestión financiera, y cada uno de los líderes de proyecto y sus equipos técnicos se consolidaron las necesidades presupuestales de funcionamiento e inversión para la vigencia 2027. El documento consolidado fue enviado al Ministerio de Minas y Energía MME, y se presentó al Consejo Directivo, quienes presentaron sugerencias se acataron y se logró la aprobación del anteproyecto de presupuesto 2027.  Se adjunta anteproyecto y presentación Consejo Directivo. </t>
  </si>
  <si>
    <t xml:space="preserve">Se asistió a un primer alistamiento que realizó en DNP, con el fin de tener en cuenta algunos parámetros para los proyectos de inversión en el MGMP, como lo son la regionalización y focalización de los recursos, y se está a la espera de los formatos por parte del DNP y Ministerio de Hacienda y Crédito Público para la elaboración. </t>
  </si>
  <si>
    <t xml:space="preserve">Se realiza el acompañamiento metodológico para la formulación del proyecto nuevo de fortalecimiento institucional, con reuniones presenciales y vía teams, con el área de Jurídica, Grupo de Talento Humano, Grupo de Gestión de Bienes y Servicios, y con la Subdirección de Contratos y Seguimiento Grupo de Seguimiento a la Prestación. Se logró inicialmente la consolidación de tres arboles de problemas, sin embargo, en atención a las observaciones del Consejo Directivo, se descartaron los temas de Talento Humano, por considerase de funcionamiento. Están en proceso de consolidación para unificar una sola problemática y presentar toda la cadena de valor del proyecto de inversión. Se adjunta soportes mesas de trabajo teams y esquemas de arboles de problemas y objetivos. Adicionalmente, se realizó el acompañamiento metodológico para la ampliación de horizonte del proyecto de fortalecimiento institucional BPIN 2019011000156, para realizar seguimiento a la ejecución de la reserva presupuestal. </t>
  </si>
  <si>
    <t xml:space="preserve">Se realizaron los seguimientos mensuales a la ejecución presupuestal, para el cierre de la vigencia 2025, enero y febrero de la  vigencia 2026, para los proyectos de TIC, Comuminicaciones y el proyecto misional al igual se han realizado los planes de choque con el MME, en atención a presentar de manera planificada los compromisos a realizar y obligaciones en cumplimiento con los acuerdos de gestión.  E igualmente se han enviado los recordatorios mensuales par el diligenciamiento de la información en la plataforma PIIP, se envían soportes de correo y presentaciónde los acuerdos de gestión consolidado y plan choque al MME para la programación de la ejecución de los recursos con los contratos asociados. </t>
  </si>
  <si>
    <t xml:space="preserve">Se remite correo a las areas para la actualización de sus indicadores, los lideres de las areas entregaron los formatos firmados </t>
  </si>
  <si>
    <t>Se realizó orientación y acompañamiento en el procesos de el diligenciamiento de las plantillas de infoemación con el inventario de la documentación del IPSE, en reuniones con la profesional Chirley Taborda</t>
  </si>
  <si>
    <t>Se realizó orientación y acompañamiento en el proceso de implementación del Software del Sistema Integrado de Gestión. En reuniones con el proveedor y con el profesional David Nieto</t>
  </si>
  <si>
    <t>PEI</t>
  </si>
  <si>
    <t>2026 Consolidado y evidencias seguimiento</t>
  </si>
  <si>
    <t>2026 PLANES DE ACCIÓN AREAS</t>
  </si>
  <si>
    <t>https://ipsegovco-my.sharepoint.com/personal/planeacion_ipse_gov_co/_layouts/15/onedrive.aspx?id=%2Fpersonal%2Fplaneacion%5Fipse%5Fgov%5Fco%2FDocuments%2FPLANEACI%C3%93N%20INSTITUCIONAL%202026%2F2026%20PLANES%20DE%20ACCI%C3%93N%20AREAS%2FPLANEACI%C3%93N%20INSTITUCIONAL%20PLAN%20DE%20ACCI%C3%93N%202026%2FEvidencias%20primer%20trimestre%2FMIPG%2FFURAG&amp;viewid=24c32186%2Dfdfa%2D4c98%2D9555%2D0d423d0ba81a&amp;sharingv2=true&amp;fromShare=true&amp;at=9&amp;CT=1776198579944&amp;OR=OWA%2DNT%2DMail&amp;CID=49bfdde5%2D5965%2De436%2Daeee%2D88279f64d028&amp;FolderCTID=0x012000740409132FFC064AA794BA0FE25A41FD&amp;view=0</t>
  </si>
  <si>
    <t>https://ipsegovco-my.sharepoint.com/personal/planeacion_ipse_gov_co/_layouts/15/onedrive.aspx?id=%2Fpersonal%2Fplaneacion%5Fipse%5Fgov%5Fco%2FDocuments%2FPLANEACI%C3%93N%20INSTITUCIONAL%202026%2F2026%20PLANES%20DE%20ACCI%C3%93N%20AREAS%2FPLANEACI%C3%93N%20INSTITUCIONAL%20PLAN%20DE%20ACCI%C3%93N%202026%2FEvidencias%20primer%20trimestre%2FMIPG&amp;viewid=24c32186%2Dfdfa%2D4c98%2D9555%2D0d423d0ba81a&amp;sharingv2=true&amp;fromShare=true&amp;at=9&amp;CT=1776198579944&amp;OR=OWA%2DNT%2DMail&amp;CID=49bfdde5%2D5965%2De436%2Daeee%2D88279f64d028&amp;FolderCTID=0x012000740409132FFC064AA794BA0FE25A41FD&amp;view=0</t>
  </si>
  <si>
    <t>ACTAS COMITE INSTITUCIONAL</t>
  </si>
  <si>
    <t>https://ipse.gov.co/documento_planeacion/documento/rendicion_de_cuentas/2026/ESTRATEGIA_DE_RENDICION_DE_CUENTAS_2026.pdf</t>
  </si>
  <si>
    <t>https://ipsegovco-my.sharepoint.com/personal/planeacion_ipse_gov_co/_layouts/15/onedrive.aspx?id=%2Fpersonal%2Fplaneacion%5Fipse%5Fgov%5Fco%2FDocuments%2FPLANEACI%C3%93N%20INSTITUCIONAL%202026%2F2026%20PLANES%20DE%20ACCI%C3%93N%20AREAS%2FPLANEACI%C3%93N%20INSTITUCIONAL%20PLAN%20DE%20ACCI%C3%93N%202026%2FEvidencias%20primer%20trimestre%2FINFORMES%20ENTES%20DE%20CONTROL%20Y%20CIUDADAN%C3%8DA&amp;viewid=24c32186%2Dfdfa%2D4c98%2D9555%2D0d423d0ba81a&amp;sharingv2=true&amp;fromShare=true&amp;at=9&amp;CT=1776202440084&amp;OR=OWA%2DNT%2DMail&amp;CID=05b44fd9%2Df96e%2D8b3c%2D8722%2D8a83f93eb799&amp;FolderCTID=0x012000740409132FFC064AA794BA0FE25A41FD&amp;view=0</t>
  </si>
  <si>
    <t>PTEP</t>
  </si>
  <si>
    <t>GESTIÓN DE RIESGOS</t>
  </si>
  <si>
    <t>https://ipsegovco-my.sharepoint.com/personal/planeacion_ipse_gov_co/_layouts/15/onedrive.aspx?id=%2Fpersonal%2Fplaneacion%5Fipse%5Fgov%5Fco%2FDocuments%2FPLANEACI%C3%93N%20INSTITUCIONAL%202026%2F2026%20PLANES%20DE%20ACCI%C3%93N%20AREAS%2FPLANEACI%C3%93N%20INSTITUCIONAL%20PLAN%20DE%20ACCI%C3%93N%202026%2FEvidencias%20primer%20trimestre%2FANTEPROYECTO%20DE%20PRESUPUESTO%202027&amp;viewid=24c32186%2Dfdfa%2D4c98%2D9555%2D0d423d0ba81a&amp;sharingv2=true&amp;fromShare=true&amp;at=9&amp;CT=1776193710496&amp;OR=OWA%2DNT%2DMail&amp;CID=2dcdc6f3%2D5c24%2D18fc%2Dab5e%2D9714e3f714e8&amp;FolderCTID=0x012000740409132FFC064AA794BA0FE25A41FD&amp;view=0</t>
  </si>
  <si>
    <t>https://ipsegovco-my.sharepoint.com/personal/planeacion_ipse_gov_co/_layouts/15/onedrive.aspx?id=%2Fpersonal%2Fplaneacion%5Fipse%5Fgov%5Fco%2FDocuments%2FPLANEACI%C3%93N%20INSTITUCIONAL%202026%2F2026%20PLANES%20DE%20ACCI%C3%93N%20AREAS%2FPLANEACI%C3%93N%20INSTITUCIONAL%20PLAN%20DE%20ACCI%C3%93N%202026%2FEvidencias%20primer%20trimestre%2FPROTECTOS%20DE%20INVERSI%C3%93N&amp;viewid=24c32186%2Dfdfa%2D4c98%2D9555%2D0d423d0ba81a&amp;sharingv2=true&amp;fromShare=true&amp;at=9&amp;CT=1776202440084&amp;OR=OWA%2DNT%2DMail&amp;CID=05b44fd9%2Df96e%2D8b3c%2D8722%2D8a83f93eb799&amp;FolderCTID=0x012000740409132FFC064AA794BA0FE25A41FD&amp;view=0</t>
  </si>
  <si>
    <t>2026 INDICADORES DE GESTIÓN Y DESEMPEÑO</t>
  </si>
  <si>
    <t>https://ipsegovco-my.sharepoint.com/personal/planeacion_ipse_gov_co/_layouts/15/onedrive.aspx?id=%2Fpersonal%2Fplaneacion%5Fipse%5Fgov%5Fco%2FDocuments%2FPLANEACI%C3%93N%20INSTITUCIONAL%202026%2F2026%20PLANES%20DE%20ACCI%C3%93N%20AREAS%2FPLANEACI%C3%93N%20INSTITUCIONAL%20PLAN%20DE%20ACCI%C3%93N%202026%2FEvidencias%20primer%20trimestre%2FGesti%C3%B3n%20de%20Mejoramiento&amp;viewid=24c32186%2Dfdfa%2D4c98%2D9555%2D0d423d0ba81a&amp;sharingv2=true&amp;fromShare=true&amp;at=9&amp;CT=1776198579944&amp;OR=OWA%2DNT%2DMail&amp;CID=49bfdde5%2D5965%2De436%2Daeee%2D88279f64d028&amp;FolderCTID=0x012000740409132FFC064AA794BA0FE25A41FD&amp;view=0</t>
  </si>
  <si>
    <t>https://ipse.gov.co/mapa-del-sitio/transparencia-ipse/planeacion/gestion-de-riesgos/</t>
  </si>
  <si>
    <t>Act. 1, la meta es 1, ya que el documento a entregar que es la matriz esta ok
Act. 5. Es necesario que el documento cuente con unos parametros de forma, como nombre de la entidad, titulo, fecha, responsables, logos, pie de pagina.
Act. 7. no hay evidencia de la orientaciòn y el revisar la periodicidad del seguimiento y el mecanismo
Act. 9 Es necesario que el documento cuente con unos parametros de forma, como nombre de la entidad, titulo, fecha, responsables, logos, pie de pagina, como es una meta para el II trimestre, se dejara en "0", mienstras se subsana
Act. 10. TEniendo en cuenta las observaciones del responsable en el I trimestre se deja en "0", ya que informa que la publicaciòn se realizara en abril
Act. 16. Falta publicar la Matriz de Riesgos IPSE, y adjuntarla como evidencia de la acltualizaciòn</t>
  </si>
  <si>
    <t>PLAN DE ACCIÒN - I TRIMESTRE- OBSERVACIONES AL CUMPLIMIENTO</t>
  </si>
  <si>
    <t xml:space="preserve">         INSTITUTO DE PLANIFICACIÓN Y PROMOCIÓN DE SOLUCIONES ENERGÉTICAS PARA LAS ZONAS NO INTERCONECTADAS - IPSE</t>
  </si>
  <si>
    <t>Diseñar y liderar un espacio mensual de comunicación interna entre el  director y los colaboradores a fin de tener un diálogo más cercano y conocimiento de la estratégia de la entidad.</t>
  </si>
  <si>
    <t>Parrilla mensual de contenido</t>
  </si>
  <si>
    <t>https://ipse.gov.co/documento_planeacion/documento/plan_de_rendicion_de_cuentas/2025/informe_de_gestion_2025.pdf</t>
  </si>
  <si>
    <t>https://ipsegovco-my.sharepoint.com/personal/planeacion_ipse_gov_co/_layouts/15/onedrive.aspx?ct=1775483339575&amp;or=OWA%2DNT%2DMail&amp;startedResponseCatch=true&amp;id=%2Fpersonal%2Fplaneacion%5Fipse%5Fgov%5Fco%2FDocuments%2FPLANEACI%C3%93N%20INSTITUCIONAL%202026%2F2026%20PLANES%20DE%20ACCI%C3%93N%20AREAS%2FSCS%20PLAN%20DE%20ACCI%C3%93N%202026%2FPrimer%20Trimestre</t>
  </si>
  <si>
    <t>Observaciones 1 TRIMESTRE</t>
  </si>
  <si>
    <t>No.</t>
  </si>
  <si>
    <t>https://ipsegovco-my.sharepoint.com/:x:/g/personal/planeacion_ipse_gov_co/IQByxOKaVCW6Q4SmZXr5XRVmAfUlNqRkqB0SmP69LDuJOuo?e=DHYg7j</t>
  </si>
  <si>
    <t>https://ipsegovco-my.sharepoint.com/:x:/g/personal/planeacion_ipse_gov_co/IQAa3FLXVJ9OTJZXGk0b3XiIASmzjJi2afSmQUojTSpe1dI?e=Ssgn3w</t>
  </si>
  <si>
    <t>https://ipsegovco-my.sharepoint.com/:x:/g/personal/planeacion_ipse_gov_co/IQDeWSk5luPXQ4HONJJidxhbAQQwpbyGy63dGSgpNDNaUKM?e=lvcgSy</t>
  </si>
  <si>
    <t>https://ipsegovco-my.sharepoint.com/:x:/g/personal/planeacion_ipse_gov_co/IQCsFfelc-56QaW7IVRZuucyAU9K8jIOmupNzjYQT5fEHOw?e=XQ5Ui2</t>
  </si>
  <si>
    <t>https://ipsegovco-my.sharepoint.com/:x:/g/personal/planeacion_ipse_gov_co/IQBYVEJVRc9jQ6Q3Do0jQIb-AWEgCtrp7RXF1f7_84pcKww?e=PoILzY</t>
  </si>
  <si>
    <t>https://ipsegovco-my.sharepoint.com/:x:/g/personal/planeacion_ipse_gov_co/IQDPxCMAX2BZTow5NCrl7ytmAahx2LF2iX7ii78ffi7PoGc?e=u1lYf3</t>
  </si>
  <si>
    <t>https://ipsegovco-my.sharepoint.com/:x:/g/personal/planeacion_ipse_gov_co/IQDWLgk2u2xARLCKYZgLivP5AXlltB1PlKWg6rkSCil4fP8?e=YJKspx</t>
  </si>
  <si>
    <t>https://ipsegovco-my.sharepoint.com/:x:/g/personal/planeacion_ipse_gov_co/IQBPReyhTOErTJOcRATTXFanAcDrnxqT8bv_5OQ1c6O2IYw?e=5f3lJz</t>
  </si>
  <si>
    <t>PROGRAMACIÓN  TRIMESTRAL  2026</t>
  </si>
  <si>
    <t>https://ipsegovco-my.sharepoint.com/:x:/g/personal/planeacion_ipse_gov_co/IQCDYaVgOxfUQ5E-lC0cTWRmAUJK6dwSosaoCYj59AsRuFo?e=Beqklo</t>
  </si>
  <si>
    <t>Sofia</t>
  </si>
  <si>
    <t>Viviana</t>
  </si>
  <si>
    <t>Alexis</t>
  </si>
  <si>
    <t>https://ipsegovco-my.sharepoint.com/:x:/g/personal/planeacion_ipse_gov_co/IQCxYuualjd5T5jlXvJggJGfAat4-XmouQp-FZD2oL48m-E?e=oMdtvy</t>
  </si>
  <si>
    <t xml:space="preserve">PROGRAMACIÓN  TRIMESTRAL  2026	</t>
  </si>
  <si>
    <t>https://ipsegovco-my.sharepoint.com/:x:/g/personal/planeacion_ipse_gov_co/IQDcraTkpTVsQr6DvbndH0H8AbMVcAAlGrTA6AeSpU4OPPE?e=pTwmpA</t>
  </si>
  <si>
    <t>PTE X CUMPLIMIENTO</t>
  </si>
  <si>
    <t>https://ipsegovco-my.sharepoint.com/:x:/g/personal/planeacion_ipse_gov_co/IQCiWsAA54McS7an23Sc_2aGAbBNnhaTHJog_iqa8tUzUok?e=1KFwtx</t>
  </si>
  <si>
    <t>Enlace excel</t>
  </si>
  <si>
    <t>Enlace carpeta</t>
  </si>
  <si>
    <t>https://ipsegovco-my.sharepoint.com/:f:/g/personal/planeacion_ipse_gov_co/IgAb4g1KTf2UQq-F0SBYAVCiAVLSOOjgwf57e7JSRwlnxXg?e=dVAUVl</t>
  </si>
  <si>
    <t>II TRIMESTRE</t>
  </si>
  <si>
    <t>https://ipsegovco-my.sharepoint.com/:f:/g/personal/planeacion_ipse_gov_co/IgDb3c4ns7sKRIBtXLTw6d8vAdSLH8mhn0ZrvoA_Lc0oE1Y?e=AlmiN3</t>
  </si>
  <si>
    <t>https://ipsegovco-my.sharepoint.com/:f:/g/personal/planeacion_ipse_gov_co/IgD46suJN16YQb037JicFEniAbr2b6WeDvbvjiqdfvwL2vY?e=V2a6sz</t>
  </si>
  <si>
    <t>https://ipsegovco-my.sharepoint.com/:f:/g/personal/planeacion_ipse_gov_co/IgC-uExhxDebRLjRckp3UDp-ARkWyHDJ5V4LLDbQnwcMgfU?e=xChsKo</t>
  </si>
  <si>
    <t>https://ipsegovco-my.sharepoint.com/:f:/g/personal/planeacion_ipse_gov_co/IgCteJ_AxcXjSZDZf5fLtz7NAXq5ZJRtzgDPmjbryR0L4pM?e=2I8Ew4</t>
  </si>
  <si>
    <t>https://ipsegovco-my.sharepoint.com/:f:/g/personal/planeacion_ipse_gov_co/IgD45sjFKMpdQa0iBwAQDQieAddIdNmTDNaIXPGPwqpeeqE?e=4NKCki</t>
  </si>
  <si>
    <t>https://ipsegovco-my.sharepoint.com/:f:/g/personal/planeacion_ipse_gov_co/IgDZXY5WDNGXTLumkdMt0rCKASIIqGptVOlBNeXdFC6psOA?e=f4FgOT</t>
  </si>
  <si>
    <t>https://ipsegovco-my.sharepoint.com/:f:/g/personal/planeacion_ipse_gov_co/IgBZjhulAEsOT5katHN1aHgMARpCX0Peali5d3aqNugsEk8?e=2FWiyr</t>
  </si>
  <si>
    <t>https://ipsegovco-my.sharepoint.com/:f:/g/personal/planeacion_ipse_gov_co/IgB-GgWxJoNoR4_-FZTGIY-tAZNn7YQhsnl-PNZ76OItqG4?e=aDWcDD</t>
  </si>
  <si>
    <t>https://ipsegovco-my.sharepoint.com/:f:/g/personal/planeacion_ipse_gov_co/IgCZ_YwsrU8URpv4FIzT_QE_AUFFWhGTJSzrRC-GjCfBQI4?e=qgVZe5</t>
  </si>
  <si>
    <t>https://ipsegovco-my.sharepoint.com/:f:/g/personal/planeacion_ipse_gov_co/IgABb_GXg1BXSbnflUa8pBdKARMccfvHZ1Mirp5CiXpeo3s?e=NHjREf</t>
  </si>
  <si>
    <t>PLAN DE ACCIÓN - II TRIMESTRE 2026</t>
  </si>
  <si>
    <t>en el periodo se identificaron 8 comunicados propios que generaron 37 réplicas en medios independientes—, por lo que sostener y ampliar su envío directo a medios locales y regionales es clave para fortalecer la visibilidad y el free press del IPSE.</t>
  </si>
  <si>
    <t>Durante este trismestre se realizaron 53 actualizaciones en la página web, garantizando la información clara y oportuna a todos los interesados</t>
  </si>
  <si>
    <t>Gestión y desarrollo integral (producción, edición y maquetación) del libro Los rostros de la luz, herramienta de narrativa visual creada para resaltar el valor humano de las comunidades beneficiadas por los proyectos energéticos del IPSE</t>
  </si>
  <si>
    <t>El IPSE fortaleció la participación de sus comunidades digitales mediante contenidos de alto impacto, como reels, historias y publicaciones colaborativas, que promovieron una mayor interacción con la ciudadanía. Como resultado, Facebook registró 1.100 interacciones (+266,7 %) e 80.400 visualizaciones (+242,2 %), mientras que Instagram alcanzó 50.000 interacciones (+736,8 %) y 656.882 visualizaciones orgánicas (+62,9 %). Los contenidos relacionados con proyectos en Albania, Guachalito y otras Zonas No Interconectadas, así como las colaboraciones con el Ministerio de Minas y Energía y la Presidencia de la República, impulsaron el engagement y consolidaron las redes sociales como un canal de diálogo y difusión del impacto institucional en los territorios.</t>
  </si>
  <si>
    <t>Durante este segundo trimestre,  se desarrollaron campañas internas orientadas a fortalecer la cultura organizacional, promover el bienestar de los colaboradores y apoyar la gestión del cambio. Entre las principales iniciativas se destacan la campaña de sensibilización para el ahorro de energía del Ministerio de Minas y Energía, el Mes de la Seguridad y Salud en el Trabajo, la campaña sobre garantías en los procesos disciplinarios y la campaña Infogestión: Innovación y Apropiación de las TIC del IPSE.</t>
  </si>
  <si>
    <r>
      <t>Estas acciones contribuyeron a mantener informado al público interno sobre las actividades, campañas, eventos, lineamientos institucionales y demás temas relevantes para el desarrollo de la gestión de la entidad, fortaleciendo la comunicación organizacional y promoviendo una mayor participación de los colaboradores.Como resultado de esta estrategia, durante el segundo trimestre del año (abril, mayo y junio) se realizaron un total de </t>
    </r>
    <r>
      <rPr>
        <b/>
        <sz val="10"/>
        <color rgb="FF000000"/>
        <rFont val="Arial"/>
        <family val="2"/>
      </rPr>
      <t>62 publicaciones</t>
    </r>
    <r>
      <rPr>
        <sz val="10"/>
        <color rgb="FF000000"/>
        <rFont val="Arial"/>
        <family val="2"/>
      </rPr>
      <t> en la plataforma Engage, consolidándola como uno de los principales canales para la divulgación de información y el fortalecimiento de la comunicación interna.</t>
    </r>
  </si>
  <si>
    <t>La estrategia tuvo como propósito optimizar el flujo de información y fortalecer los canales de comunicación entre la dirección, las diferentes dependencias, los funcionarios y los contratistas, favoreciendo relaciones basadas en la confianza, la participación y el diálogo</t>
  </si>
  <si>
    <t>Durante el trimestre se publicaron las ediciones 4, 5, 6 y 7 de Notienergy, así como dos ediciones de NotiExpress, mediante las cuales se informó oportunamente a los colaboradores sobre los principales logros, iniciativas y acontecimientos institucionales desarrollados durante el periodo.</t>
  </si>
  <si>
    <t>La actividad no pudo ejecutarse dentro del tiempo previsto debido a que, por razones de disponibilidad de agenda de la universidad del Valle del Cauca, relacionadas con un paro estudiantil, fue imposible cumplir con los requerimientos de convocatoria. En consecuencia, su desarrollo quedó pendiente para garantizar que el resultado final cumpla con los criterios y lineamientos establecidos.</t>
  </si>
  <si>
    <t>Esta actividad se trabajo articuladamente con el trabajo articulado directamente a las metas del Gobierno Nacional para la transicion energética justa</t>
  </si>
  <si>
    <t>Se brindó acompañamiento a la jornada de participación ciudadana durante el evento de entrega del Proyecto de Granja Solar en el municipio de Albania, facilitando la comunicación entre el IPSE, las autoridades y la comunidad beneficiaria.</t>
  </si>
  <si>
    <t>se ejecuta mediante el acompañamiento permanente a los equipos sociales y de comunidades energéticas —a través de la Escuela de Transición Energética Justa (TEJ)—, con transferencia de conocimiento y validación previa de todo el material pedagógico (cartillas y contenidos visuales) que se lleva a las comunidades, garantizando una comunicación cercana, comprensible y culturalmente pertinente que fortalece su liderazgo y capacidad de decisión sobre la energía.</t>
  </si>
  <si>
    <t>Durante el trimestre se diseñó, produjo y publicó de manera continua la parrilla de contenidos mensual para las redes sociales institucionales del IPSE, priorizando piezas editoriales que visibilizaron los avances de la entidad en los territorios, los proyectos de energización, las visitas técnicas, las acciones de gobierno y el impacto de la gestión en las Zonas No Interconectadas (ZNI).
La planificación de contenidos permitió mantener una comunicación estratégica y permanente con la ciudadanía, articulando la producción de piezas gráficas, audiovisuales y contenidos informativos alineados con los objetivos institucionales. Asimismo, se realizó el seguimiento al desempeño de las publicaciones para fortalecer el alcance, la interacción y la visibilidad de las acciones desarrolladas por el IPSE en el territorio.</t>
  </si>
  <si>
    <t>Durante el trimestre se desarrolló la campaña de comunicación orientada a visibilizar el trabajo del IPSE en territorio y su aporte a la Transición Energética Justa, mediante una narrativa unificada y un concepto gráfico aplicado a diferentes acciones de comunicación.
En el marco de esta campaña se difundieron contenidos sobre el lanzamiento del proyecto de energización en Guachalito (Nuquí), la puesta en funcionamiento del Centro Nacional de Monitoreo y la visita del ministro de Minas y Energía a las comunidades beneficiadas por el proyecto de Albania, La Guajira. Estas acciones se divulgaron de manera articulada a través de las redes sociales institucionales, destacando el impacto de los proyectos en las comunidades, el fortalecimiento del acceso a la energía y el compromiso del IPSE con la transformación de las Zonas No Interconectadas y la consolidación de la Transición Energética Justa.</t>
  </si>
  <si>
    <t>Observaciones</t>
  </si>
  <si>
    <t>https://ipsegovco-my.sharepoint.com/:f:/g/personal/planeacion_ipse_gov_co/IgDGW-HLL16_RI46YmAiyWImAXwk5NGf5MPHWaPQ2EtCux0?e=rrzWXV</t>
  </si>
  <si>
    <t>https://ipsegovco-my.sharepoint.com/:f:/g/personal/planeacion_ipse_gov_co/IgCL6TlG9Y_4T7w5JEgSs9SIAawWHZqjIAq8PUAVV6eybCg</t>
  </si>
  <si>
    <t>https://ipsegovco-my.sharepoint.com/:f:/g/personal/planeacion_ipse_gov_co/IgAnXb__buNRT5bZ-7hOkUf4ARXiJierARCV2ylPeOwu5Qg?e=lJITRr</t>
  </si>
  <si>
    <t>https://ipsegovco-my.sharepoint.com/:f:/g/personal/planeacion_ipse_gov_co/IgCcCvbWgF78T5O3cQL5Dxm6AW64tdz6EmKs8YhPAS9Rn-s</t>
  </si>
  <si>
    <t>https://ipsegovco-my.sharepoint.com/:f:/g/personal/planeacion_ipse_gov_co/IgD4CPqfpwdgS77dILFqvQNnAWkYwDpGTziPZh4UhnSEqMw?e=1JmglG</t>
  </si>
  <si>
    <t>https://ipsegovco-my.sharepoint.com/:f:/g/personal/planeacion_ipse_gov_co/IgDTrXnqhL3ZSpVSvbZWbckjAVJ4PRZFhdtCiljbJiN_eGM</t>
  </si>
  <si>
    <t>Se realizo la tranferencia metodológica a los siguientes contratistas de obra:CV Ingenieros Electromecánica (Contrato No. 329 - 2023); Grupo Sinergia C(Contrato No. 268 – 2024); HG Ingeniería y SECOB S.A.(Convenio Interadministrativo No. 178 de 2025)</t>
  </si>
  <si>
    <t>Se efectuó la implementación de la fase 2 de la escuela TEJ el día 29 de abril de 2026 en la Institución Educativa Escuela Normal Superior La Inmaculada. Se tenia programado en 3 comunidades de Litoral de San Juan (Chocó) y en 6 comunidades de Lopés de Micay (Cauca) y se tuvieron que aplazar varias veces  por orden público</t>
  </si>
  <si>
    <t xml:space="preserve">Durante el periodo reportado se fortalecieron los procesos de coordinación y articulación con el Ministerio de Minas y Energía para el Registro de Comunidades Energéticas (RCE),FUNDACION PAZ Y RECOCILIACION PARES (Centro de Pensamiento para la Transición Energética);  SUPERINTENDENCIA DE INDUSTRIA Y COMERCIO, CAMARA DE COMERCIO DE CHOCO, orientados a consolidar la implementación de la Estrategia Nacional de Comunidades Energéticas </t>
  </si>
  <si>
    <t>Se anexa informe de primer semestre en donde se presentan los avances de las actividades desarrolladas por el equipo de gestión social y comunitaria durante el primer semestre del año 2026, resaltando los resultados alcanzados en territorio y los aportes al fortalecimiento del componente social.</t>
  </si>
  <si>
    <t>https://ipsegovco-my.sharepoint.com/:f:/g/personal/planeacion_ipse_gov_co/IgAZ7uEf5J4aQZTG27WJeo8FAeOOJeOJjUzoaW2ooTiP0mw</t>
  </si>
  <si>
    <t>https://ipsegovco-my.sharepoint.com/:f:/g/personal/planeacion_ipse_gov_co/IgC4eLsQJ_b6TIOhWfgmkVQAAY_28Gg3yhL0ivyWYm2-4ms</t>
  </si>
  <si>
    <t>https://ipsegovco-my.sharepoint.com/:f:/g/personal/planeacion_ipse_gov_co/IgAL1B3s9tXjSIfes37JDpLeAWVtMRfUo41v0oarM_D4w_4</t>
  </si>
  <si>
    <t>https://ipsegovco-my.sharepoint.com/:f:/g/personal/planeacion_ipse_gov_co/IgCJuhSIp9-lS6OAWYDa-EYoAdFFgt-XBr7iadkHbNgMp8E</t>
  </si>
  <si>
    <t>https://ipsegovco-my.sharepoint.com/:f:/g/personal/planeacion_ipse_gov_co/IgCbCdq3HNwBTY1qB-5GTv1_AZf0pfgMr4wpEuSE7cgdJoM</t>
  </si>
  <si>
    <t>Se apoyo con la recolección de documentos como requisito para el  registro de la  Escuela Normal Superior La Inmaculada como Comunidad Energética Educativa inicial ante el MME . Se tenía programado  hacer este mismo ejercicio  en 3 comunidades de Litoral de San Juan (Chocó) y en 6 comunidades de Lopés de Micay (Cauca) las cuales no se puedieron visitar  por orden público</t>
  </si>
  <si>
    <t xml:space="preserve">Se diligenció y mantuvo actualizada la base de datos de los procesos disciplinarios vigentes. </t>
  </si>
  <si>
    <t>https://ipsegovco-my.sharepoint.com/:f:/g/personal/planeacion_ipse_gov_co/IgBzwHOwEQ6WTa02XPazqGt7AcCRMxY_sELgENc7Oz2VlpY?e=Dhpl5o</t>
  </si>
  <si>
    <t>Durante el segundo trimestre se caracterizaron 500 usuarios, cumpliendo el 100 % de la meta programada para el periodo. Las actividades se desarrollaron en los resguardos indígenas Tenesene, Pueblo Kofán, Ksaw Nasa Alto Danubio, Santa Rosa de Guamuez, así como en las asociaciones indígenas ACIVAV y ORIVAC. Como resultado de la gestión adelantada, se alcanzó un total de 665 usuarios caracterizados, superando la programación trimestral establecida.</t>
  </si>
  <si>
    <t>Durante el segundo trimestre se estructuraron 15 proyectos FNCER,correspondientes a los municipios de Dagua y Buenaventura (Valle del Cauca), Istmina y Bajo Baudó (Chocó), Pueblo Bello (Cesar), Joví (Chocó), López de Micay–Noanamito (Cauca), Riosucio–Salaquí (Chocó), Magüí Payán (Nariño), Carurú (Vaupés), Murindó (Antioquia), La Macarena (Meta) y Corinto, Caloto y Toez (Cauca–CRIC). Como resultado del proceso de estructuración, cuatro (4) proyectos fueron priorizados para su presentación mediante el mecanismo de Obras por Impuestos (OXI).</t>
  </si>
  <si>
    <t>Se recibieron nueve (9) proyectos presentados por diferentes entidades, cinco 5) proyectos se devolvieron sin dar inicia a evaluación y cuatro (4) fueron evaluados  emitiendo concepto no favorable </t>
  </si>
  <si>
    <t>Para este trimestre ningún proyecto alcanzo el 100% de los requisitos para emitir  concepto favorale</t>
  </si>
  <si>
    <t>Se adelantaron 16 mesas de trabajo con los diferentes actores, abordando cada uno de los componentes del proyecto (eléctrico, civil, social y ambiental), con el fin de avanzar en su desarrollo.
Se resalta que las listas de asistencia fueron consolidadas y reportadas en formato Excel, dado que se trató de un foro virtual. Asimismo, en dicho soporte se puede evidenciar el nivel de satisfacción de los actores de interés participantes.</t>
  </si>
  <si>
    <t>https://ipsegovco-my.sharepoint.com/:x:/g/personal/planeacion_ipse_gov_co/IQBw1Un4jtGmQog9HStBYQP0AQLlBcZ1UsmdLUl9GyYfCTo?e=GoaGNN</t>
  </si>
  <si>
    <t>Documentos de lineamientos técnicos en asuntos jurídicos: 2026 Documento con la descripción de procesos, métodos y herramientas</t>
  </si>
  <si>
    <t>1. Un lineamiento para la viabilización y evaluación de proyectos energéticos en las Zonas No Interconectadas2.  Una metodología de priorización de proyectos energéticos estructurados para implementación
3. Un documento con los lineamientos para la gestión de los activos eléctricos ya implementados</t>
  </si>
  <si>
    <t>https://ipsegovco-my.sharepoint.com/:f:/g/personal/planeacion_ipse_gov_co/IgDDEhnmfQCsTJgWUpkSapTMASQxuYEibvUvuq5IwpkuADs?e=QWEr29</t>
  </si>
  <si>
    <t>https://ipsegovco-my.sharepoint.com/:f:/g/personal/planeacion_ipse_gov_co/IgCLnP08PT_lS71ThOLhRut_ARlyHrRaUSqGXtDnXyTHKcY?e=0YEeLj</t>
  </si>
  <si>
    <t>Durante el segundo semestre se avanzó en la suscripción de contratos derivos para el contrato 138-2026, a la fecha se adelanta la legalización de estos. Debido al tiempo administrativo tomado en el proceso de contratación donde se presentaron consorcios no se ha dado inicio a la actividad de replanteo.
Para los proyectos de Paez y Purace adicionados al contrato 170-2025 se realizaron suscripción de contratos derivados y firma de actas de incio, se dio inicio a socializaciones inciales, no se ha dado inicio a la actividad de replanteo.</t>
  </si>
  <si>
    <t>https://ipsegovco-my.sharepoint.com/:f:/g/personal/planeacion_ipse_gov_co/IgBWqycJhauTRbgcmbClvaSFARpItgt6m85fXa4HR3IuR3Y?e=alOUSV</t>
  </si>
  <si>
    <t>https://ipsegovco-my.sharepoint.com/:f:/g/personal/planeacion_ipse_gov_co/IgD86sz8CP1hSahFRBd1yjxqAX45NZqIEKkxLIPVnjEIsI8?e=2pgiac</t>
  </si>
  <si>
    <t>https://ipsegovco-my.sharepoint.com/:f:/g/personal/planeacion_ipse_gov_co/IgAl8Vk490LCToFotQ1q6NBiAY2OHX_ta7Dujob95hI7toI?e=bLX7Eh</t>
  </si>
  <si>
    <t>https://ipsegovco-my.sharepoint.com/:f:/g/personal/planeacion_ipse_gov_co/IgBng4m6TspTS5_YfBdeZ0Z9ATNtF2sIuyzbpIdd0S1qiMk?e=qSQmkX</t>
  </si>
  <si>
    <t>https://ipsegovco-my.sharepoint.com/:f:/g/personal/planeacion_ipse_gov_co/IgClCCgTul-lS6qn_CPyWVIUAW020fh8A3dOnYBVpELmcqg?e=HILwBZ</t>
  </si>
  <si>
    <t xml:space="preserve">Se realiza informe sobre los mantenimientos realizado en las sedes IPSE durante el primer semestre </t>
  </si>
  <si>
    <t>https://ipsegovco-my.sharepoint.com/:f:/g/personal/gabys_ipse_ipse_gov_co/IgATZSzTcj11RqG4jTRVTF2EAbiIaXKHVmNRamiK_ACqJrc?e=2ohmwx</t>
  </si>
  <si>
    <t>Se realizó segundo inventario aleatorio vigencia 2026</t>
  </si>
  <si>
    <t>INVENTARIO ALEATORIO</t>
  </si>
  <si>
    <t>Se realizó informe de PQRSD recibidas desde el 01 de abril de 2026 al 30 de junio de 2026</t>
  </si>
  <si>
    <t>INFORME PQRS</t>
  </si>
  <si>
    <t>https://ipsegovco-my.sharepoint.com/:f:/g/personal/planeacion_ipse_gov_co/IgCoaMiE5IgNRpREyOIQrGVzAetub8Kw0rbSf-TuXNlIkvY?e=iYC6TY</t>
  </si>
  <si>
    <t>Gestionar las necesidades contempladas para la vigencia 2027, presentaciòn ante el consejo directivo para la respectiva aprobaciòn y radicaciòn ente la Direcciòn General del Presupuesto Nacional</t>
  </si>
  <si>
    <t xml:space="preserve">Elaborar el MGMP para el periodo 2027-2030 relacionados con Gastos de Funcionamiento, remitir a Planeaciòn institucional para consolidaciòn y remisiòn al MME, socializar ante el comitè sectorial  </t>
  </si>
  <si>
    <t>Reporte SIIF NACIÓN de ejecución presupueStal de los meses abril, mayo y junio  2026.</t>
  </si>
  <si>
    <t>Cumplimiento con las fechas de cierres contables establecidas por la CGN, para la generaciòn oportuna de los informes financieros y contables para firma y publicaciòn</t>
  </si>
  <si>
    <t>Ejecución de las actividades establecidas en el Plan de Bienestar e Incentivos 2026</t>
  </si>
  <si>
    <t>https://ipsegovco-my.sharepoint.com/shared?id=%2Fsites%2FGrupoTHSSBT%2FDocumentos%20compartidos%2FGRUPO%20TH%2C%20SS%20%26%20BT%2FBIENESTAR%20LABORAL%20E%20INCENTIVOS%2F2026%2F1%2E%20CONTRATO%20044%2D2026%20COMPENSAR&amp;listurl=https%3A%2F%2Fipsegovco%2Esharepoint%2Ecom%2Fsites%2FGrupoTHSSBT%2FDocumentos%20compartidos&amp;ga=1</t>
  </si>
  <si>
    <t xml:space="preserve">Se debe continuar con la busqueda de las capacitaciones en las tematicas pendientes </t>
  </si>
  <si>
    <t>https://ipsegovco.sharepoint.com/:x:/r/sites/GrupoTHSSBT/_layouts/15/Doc.aspx?sourcedoc=%7B08D7A179-AA64-4E98-ACDF-4065DBAEA300%7D&amp;file=Estado%20Capacitaciones%202026.xlsx&amp;action=default&amp;mobileredirect=true</t>
  </si>
  <si>
    <t xml:space="preserve">Continuar con el seguimiento </t>
  </si>
  <si>
    <t>https://ipsegovco.sharepoint.com/:x:/r/sites/GrupoTHSSBT/_layouts/15/Doc.aspx?sourcedoc=%7B3191D950-5E72-41FA-A8C0-2156D3300D81%7D&amp;file=EDL%202026%20-%20Carrera%20-%20Cierre%20Concertaci%C3%B3n.xlsx&amp;action=default&amp;mobileredirect=true</t>
  </si>
  <si>
    <t>Se continúa con la ejecución del Plan de SST acorde a la vigencia 2026</t>
  </si>
  <si>
    <t>https://ipsegovco.sharepoint.com/:f:/s/GrupoTHSSBT/IgBzZR37u-kYT5DBclVJxiWvAXFuRTBD8giWR1clpE_B0UE?e=ZIjpxm</t>
  </si>
  <si>
    <t>Dar continuidad a la revisión de los procesos contractuales de la entidad</t>
  </si>
  <si>
    <t>Se realizan las actividades establecidas en el PVE Psicosocial</t>
  </si>
  <si>
    <t>https://ipsegovco-my.sharepoint.com/:f:/g/personal/planeacion_ipse_gov_co/IgBAgCs67Qo_SJssQ3kxr5_AAQGQC9FGVC6rhTPNACq69zQ?e=t2bwLw</t>
  </si>
  <si>
    <t>https://ipsegovco-my.sharepoint.com/shared?listurl=https%3A%2F%2Fipsegovco%2Dmy%2Esharepoint%2Ecom%2Fpersonal%2Fplaneacion%5Fipse%5Fgov%5Fco%2FDocuments&amp;id=%2Fpersonal%2Fplaneacion%5Fipse%5Fgov%5Fco%2FDocuments%2FPLANEACI%C3%93N%20INSTITUCIONAL%202026%2F2026%20PLANES%20DE%20ACCI%C3%93N%20AREAS%2FSPE%20PLAN%20DE%20ACCI%C3%93N%202026%2FSEGUNDO%20TRIMESTRE%2F1%2E2%20Proyectos%20estructurados&amp;shareLink=1&amp;ga=1</t>
  </si>
  <si>
    <t>https://ipsegovco-my.sharepoint.com/:f:/g/personal/planeacion_ipse_gov_co/IgCpx1GIP9fqS67zuj9n1601AXKG_rtzWdFOGzTm1Ehplvk?e=OdJ4C0</t>
  </si>
  <si>
    <t xml:space="preserve">https://ipsegovco.sharepoint.com/:f:/s/GrupoTHSSBT/IgBzZR37u-kYT5DBclVJxiWvAXFuRTBD8giWR1clpE_B0UE?e=Zijpxm </t>
  </si>
  <si>
    <t>PEI publicado en Web. Mesas de trabajo para establecer indicadores y metas para el periodo 2026-2030</t>
  </si>
  <si>
    <t>https://ipse.gov.co/mapa-del-sitio/transparencia-ipse/planeacion/plan-estrategico-institucional-pei/</t>
  </si>
  <si>
    <t xml:space="preserve">Consolidado y publicado en la página web, la meta se cumplio en el primer trimestre </t>
  </si>
  <si>
    <t>https://ipse.gov.co/mapa-del-sitio/transparencia-ipse/planeacion/rendicion-de-cuentas/rendicion-de-cuentas-al-ciudadano/</t>
  </si>
  <si>
    <t>La meta se cumplio en el primer trimestre</t>
  </si>
  <si>
    <t>Se realizo seguimiento a los planes de acción para el cierre de brechas de la implementyación de MIPG</t>
  </si>
  <si>
    <t>Se elaborarón las actas de los comites de Gestión y se radicarón en Control Doc</t>
  </si>
  <si>
    <t>https://ipsegovco-my.sharepoint.com/shared?id=%2Fpersonal%2Fplaneacion%5Fipse%5Fgov%5Fco%2FDocuments%2FPlan%20de%20acci%C3%B3n%2F2026%2FOf%2E%20Planeacion%2FEvidencias%2Factas%20de%20comit%C3%A9%20de%20gesti%C3%B3n&amp;listurl=%2Fpersonal%2Fplaneacion%5Fipse%5Fgov%5Fco%2FDocuments&amp;viewid=24c32186%2Dfdfa%2D4c98%2D9555%2D0d423d0ba81a&amp;ga=1</t>
  </si>
  <si>
    <t>Se elaboro y publico en la página web, la meta se cumplio en el primer trimestre</t>
  </si>
  <si>
    <t>Se elaboro y publico el informe del primer trimestre en la página web</t>
  </si>
  <si>
    <t xml:space="preserve">Se elaboraron y enviaron a la Procuraduría los informes de los compromisos étnicos solicitados, se dio respuesta al MME en atención a requerimiento de la Contraloría, igualmente se apoyo la respuesta al H.R. Polo Polo, e igualmente de acuerdo con la matriz de cumplimiento acuerdos Étnicos del PND, se ha informado en los espacios de diálogo MPC, MRA y NARP, los avances de los compromisos. </t>
  </si>
  <si>
    <t>https://ipsegovco-my.sharepoint.com/shared?id=%2Fpersonal%2Fplaneacion%5Fipse%5Fgov%5Fco%2FDocuments%2FPlan%20de%20acci%C3%B3n%2F2026%2FOf%2E%20Planeacion%2FEvidencias%2FInformes%20entes%20de%20Control%20y%20Ciudadan%C3%ADa&amp;listurl=%2Fpersonal%2Fplaneacion%5Fipse%5Fgov%5Fco%2FDocuments&amp;viewid=24c32186%2Dfdfa%2D4c98%2D9555%2D0d423d0ba81a&amp;ct=1783634605708&amp;or=OWA%2DNT%2DMail&amp;ga=1</t>
  </si>
  <si>
    <t>Mesas de trabajo de seguimeinto al PTEP para consolidar información publicada.</t>
  </si>
  <si>
    <t>https://ipse.gov.co/mapa-del-sitio/transparencia-ipse/planeacion/politicas-lineamientos-y-manuales/plan-anticorrupcion-y-atencion-al-ciudadano/</t>
  </si>
  <si>
    <t>La implementación del PTEP va al 64% de las actividades. Publicado en la pagina web - seguimiento.</t>
  </si>
  <si>
    <t xml:space="preserve">Se dio Cumplimiento en el primer tristre del 2026, </t>
  </si>
  <si>
    <t xml:space="preserve">De acuerdo al trabajo conjunto realizado con el grupo de gestión financiera, y todos los lideres, formuladores y gestores de proyecto se consolidó y presentó el MGMP </t>
  </si>
  <si>
    <t>https://ipsegovco-my.sharepoint.com/shared?id=%2Fpersonal%2Fplaneacion%5Fipse%5Fgov%5Fco%2FDocuments%2FPlan%20de%20acci%C3%B3n%2F2026%2FOf%2E%20Planeacion%2FEvidencias%2FConsolidaci%C3%B3n%20MGMP%2D2027%2D2030&amp;listurl=%2Fpersonal%2Fplaneacion%5Fipse%5Fgov%5Fco%2FDocuments&amp;viewid=24c32186%2Dfdfa%2D4c98%2D9555%2D0d423d0ba81a&amp;ct=1783634605708&amp;or=OWA%2DNT%2DMail&amp;ga=1</t>
  </si>
  <si>
    <t xml:space="preserve">Se realizó el acompañamiento metodológico, para la formulación del nuevo proyecto de fortalecimiento institucional, de acuerdo con las necesiddes identificadas, y que contaban con el sustento técnico correspondiente. Igualmente para los tres proyectos de inversión vigentes (Misional, TIC y Comunicaciones) para el 2026, se realizó el acompañamiento para el registro en PIIP de línea base 1. </t>
  </si>
  <si>
    <t>https://ipsegovco-my.sharepoint.com/shared?id=%2Fpersonal%2Fplaneacion%5Fipse%5Fgov%5Fco%2FDocuments%2FPlan%20de%20acci%C3%B3n%2F2026%2FOf%2E%20Planeacion%2FEvidencias%2FAcompa%C3%B1amiento%20Proyectos%20de%20Inversi%C3%B3n&amp;listurl=%2Fpersonal%2Fplaneacion%5Fipse%5Fgov%5Fco%2FDocuments&amp;viewid=24c32186%2Dfdfa%2D4c98%2D9555%2D0d423d0ba81a&amp;ct=1783634605708&amp;or=OWA%2DNT%2DMail&amp;ga=1</t>
  </si>
  <si>
    <t>Se realizaron los seguimientos mensuales, en la PIIP de los proyectos de inversión vigentes y sus reservas presupuestales https://app.powerbi.com/view?r=eyJrIjoiNGE0MDQ2ZWYtNzA4Ny00NmZiLWFiY2MtNGRkNjVhYmJlNGFmIiwidCI6ImQ4MjYzNmJlLTZkZDItNGU2NC1hMjg0LTdhMzQwMmYyNGUyNyJ9</t>
  </si>
  <si>
    <t>https://ipsegovco-my.sharepoint.com/shared?id=%2Fpersonal%2Fplaneacion%5Fipse%5Fgov%5Fco%2FDocuments%2FPlan%20de%20acci%C3%B3n%2F2026%2FOf%2E%20Planeacion%2FEvidencias%2FSeguimiento%20Proyectos%20de%20Inversi%C3%B3n&amp;listurl=%2Fpersonal%2Fplaneacion%5Fipse%5Fgov%5Fco%2FDocuments&amp;viewid=24c32186%2Dfdfa%2D4c98%2D9555%2D0d423d0ba81a&amp;ct=1783634605708&amp;or=OWA%2DNT%2DMail&amp;ga=1</t>
  </si>
  <si>
    <t xml:space="preserve">Se realizo  seguimiento a los indicadores mediante correos electrónicos </t>
  </si>
  <si>
    <t xml:space="preserve">correos </t>
  </si>
  <si>
    <t>Acompañamiento en la implementación del software del SGI</t>
  </si>
  <si>
    <t>Actualización del procedimiento de Planeación Institucional</t>
  </si>
  <si>
    <t>//ipse.gov.co/mapa-del-sitio/transparencia-ipse/planeacion/plan-de-accion/</t>
  </si>
  <si>
    <t>Primer seguimiento cuatrimestral publicado, teniendo en cuenta que según Función Publica exige que el mismo sea cuatrimestral</t>
  </si>
  <si>
    <t>1. Orientar la identificación, evaluación y control de los riesgos.</t>
  </si>
  <si>
    <t>Se elaboro y publico en la página web</t>
  </si>
  <si>
    <t>https://ipsegovco-my.sharepoint.com/:f:/g/personal/planeacion_ipse_gov_co/IgBVe5z-1iY4TKLf11KRxyehAUuPQvKJ_1SaOe4cmC0tKec</t>
  </si>
  <si>
    <t>Se carga en el enlace la matriz de riesgos actualizada a 2026</t>
  </si>
  <si>
    <t>https://ipsegovco-my.sharepoint.com/:f:/g/personal/planeacion_ipse_gov_co/IgB0HXLHAjssSoEorFmmK1QhAWbCVdjWIhseVcw-Cy_bsvo?e=5oKSfl</t>
  </si>
  <si>
    <t>https://ipsegovco-my.sharepoint.com/:f:/g/personal/planeacion_ipse_gov_co/IgAwbQrcvdnMSo-Xyu3sFmwcAcmPLJjejnT2EQ82_wAcLTo?e=8iRypW</t>
  </si>
  <si>
    <t>https://ipsegovco-my.sharepoint.com/:b:/g/personal/planeacion_ipse_gov_co/IQD1VWZTZfZFQq2lgLdU3pykAagZayug1Fhn8KXyExlJ37c?e=VmUQn2</t>
  </si>
  <si>
    <t>Los apoderados del IPSE realizaron todas las actividades relacionadas con la representación judicial de la Entidad, asistiendo a las diferentes actuaciones judiciales.
Se adjunta informe de cumplimiento de funciones de representación judicial del IPSE</t>
  </si>
  <si>
    <t>https://ipsegovco-my.sharepoint.com/:p:/g/personal/planeacion_ipse_gov_co/IQClgS1WPc4DSIsYaWxKiQU2AbSW7hgoGNzQN98Cp58upRQ?e=ncduKA</t>
  </si>
  <si>
    <t>Se realiza sensibilización dirigida a todos los colaboradores del IPSE relacionada con el trámite administrativo para la atención de derechos de petición en la Entidad
Se adjunta evidencia de la sensibilización realizada el 12 de junio con la participación de los colaboradores del IPSE</t>
  </si>
  <si>
    <t>"Contrato 138-2026: Se realizaron 2 mesas de seguimiento en abril, 2 en mayo y 2 en junio, debido a temas administrativos las actas de mayo y junio se encuentran en proceso de realización. Se anexa informe de supervisión de abril y mayo, el informe de junio se encuentra en proceso y este se entrega duante julio.
Proyectos Páez y Puracé Cto 170-2025: Se realizaron mesas de seguimiento en abril, mayo y junio, debido a temas administrativos las actas de se encuentran en proceso de realización. Se anexa informe de supervisión de abril y mayo, el informe de junio se encuentra en proceso y este se entrega duante julio."</t>
  </si>
  <si>
    <t>Durante el segundo trimestre se elaboraron y publicaron oportunamente los informes semanales y los informes mensuales de telemetría, cumpliendo con la programación establecida.</t>
  </si>
  <si>
    <t>Durante el segundo trimestre no se ha realizado ninguna actualización a la fecha en la plataforma del Sistema de Identificación y Caracterización de Oferta y Demanda Estadística del SEN - SICODE,  debido a que no se presentaron modificaciones en la información registrada ni requerimientos de actualización por parte del DANE. En consecuencia, la actividad continúa en estado de seguimiento permanente</t>
  </si>
  <si>
    <t>Durante el segundo trimestre se elaboro el estudio previo se cuenta con la revisión de Contratación, Ambiental y Financiera se está a la espera de la revisión por parte del abogado de la Subdirección de Contratos y Seguimiento y del profesional de SST, con el fin de poder proceder a la publicación del estudio previo en el SECOP II</t>
  </si>
  <si>
    <t>Durante el segundo trimestre se adjudico el proceso contractual contrato No. 160 de 2026, fecha de inicio el 13 de mayo de 2026, actualmente el contrato se encuentra en ejecución.</t>
  </si>
  <si>
    <t>Se prestaron servicios profesionales como apoyo técnico al proceso de supervisión y control de la operación de los sistemas de medición avanzada de variables eléctricas y plataformas de telemetría asociadas al sistema centralizado de monitoreo del CNM, administrado por la subdirección de contratos y seguimiento, en el marco de las actividades de expansión, mejoramiento y seguimiento de la infraestructura de medición remota implementada en el territorio nacional. - Contrato 090-2026 Ing. Emerson Hidalgo - Valor del Contrato $ 73.333.335</t>
  </si>
  <si>
    <t xml:space="preserve">Durante el primer semestre del año 2026, se adjudico mediante Resolución No. 202615600002565 del 20 de mayo de 2026, la convocatoria IPSE-SCYS-PC-001-2026, la cual buscaba la entrega y designar un prestador de servicio a distintos activos electricos propiedad del IPSE, una vez adjudicada, se desgino al Grupo de Seguimiento a la Prestación del Servicio para llevar a cabo las gestiones de entrega de dichos activos, de igual forma, mediante memorando interno del 20 de mayo de 2026 se transfirieron al GSPS los activos del contrato 215-2024 para suscribir el respectivo contrato de AOM, sin embargo por la norma electoral de Ley de Garantias, no se suscribieron contratos de AOM en el segundo trimestre del 2026. 
Pese a lo anterior, durante el primer trimestre del 2026, se suscribieron 3 contratos de AOM:
154-2026, 159-2026
052-2026
De igual forma, se han adelantado gestiones con los prestadores de servicio y se han elaborado EP para la suscripción de los respectivos contratos de AOM
NOTA: No se han suscrito contratos de AOM en el segundo trimestre del 2026 debido a la ley de garantias </t>
  </si>
  <si>
    <t>Mantener el fortalecimiento de las actividades de seguimiento, control y mejora continua, garantizando la ejecución oportuna de los planes de trabajo, la optimización de los recursos disponibles y la articulación entre las áreas involucradas, con el fin de asegurar el cumplimiento de los objetivos institucionales y el logro de las metas establecidas dentro de los plazos definidos.</t>
  </si>
  <si>
    <t>https://ipsegovco-my.sharepoint.com/:f:/g/personal/sistemas_ipse_gov_co/IgCh5cu4NJSVRInuGR9BEHd6AXHyiQY3GbdWuPF8Cp92O6g?e=4YYtOp</t>
  </si>
  <si>
    <t>https://ipsegovco-my.sharepoint.com/:f:/g/personal/sistemas_ipse_gov_co/IgAZsPTrRns_QYuwAhvPj139AaraKLSE5fdR3T1zFgUbTqo?e=nKPFhK</t>
  </si>
  <si>
    <t>https://ipsegovco-my.sharepoint.com/:f:/g/personal/planeacion_ipse_gov_co/IgACoR4h_CGuQK50fMoHajNQAQaZU_CvFS8QP4Cq-gS-X5E?e=Xs5Qvc</t>
  </si>
  <si>
    <t>SE REALIZARON 84 DE 167 ACTIVIDADES PROGRAMADAS PARA DAR EL CUMPLIMIENTO EN EL PRIMER TRIMESTRE DEL 25%</t>
  </si>
  <si>
    <t>https://ipsegovco-my.sharepoint.com/:f:/g/personal/planeacion_ipse_gov_co/IgDw8bgDtNy8TZj0Wt4Y934zAY2NVtQfUBgY-gbbrQvkg6Y?e=1hbwQh</t>
  </si>
  <si>
    <t>DEBER SER DE LA META</t>
  </si>
  <si>
    <t>CUMPLIMIENTO A II TRIMESTRE</t>
  </si>
  <si>
    <t>META  A LA FECHA</t>
  </si>
  <si>
    <t xml:space="preserve">DAVID NIETO
</t>
  </si>
  <si>
    <t>https://ipsegovco-my.sharepoint.com/:f:/g/personal/sistemas_ipse_gov_co/IgD_68Y6wjoQRKfrAvE_-ZmjAWvCsbffC8U2MLp0EnpyssA?e=Y6hCNS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</si>
</sst>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 #,##0;[Red]\-&quot;$&quot;\ #,##0"/>
    <numFmt numFmtId="44" formatCode="_-&quot;$&quot;\ * #,##0.00_-;\-&quot;$&quot;\ * #,##0.00_-;_-&quot;$&quot;\ * &quot;-&quot;??_-;_-@_-"/>
    <numFmt numFmtId="43" formatCode="_-* #,##0.00_-;\-* #,##0.00_-;_-* &quot;-&quot;??_-;_-@_-"/>
    <numFmt numFmtId="164" formatCode="_-[$$-409]* #,##0.00_ ;_-[$$-409]* \-#,##0.00\ ;_-[$$-409]* &quot;-&quot;??_ ;_-@_ "/>
    <numFmt numFmtId="165" formatCode="0.00\%"/>
    <numFmt numFmtId="166" formatCode="&quot;$&quot;\ #,##0"/>
    <numFmt numFmtId="167" formatCode="0\%"/>
    <numFmt numFmtId="168" formatCode="_-[$$-240A]\ * #,##0_-;\-[$$-240A]\ * #,##0_-;_-[$$-240A]\ * &quot;-&quot;_-;_-@_-"/>
    <numFmt numFmtId="169" formatCode="_-* #,##0_-;\-* #,##0_-;_-* &quot;-&quot;??_-;_-@_-"/>
    <numFmt numFmtId="170" formatCode="_-* #,##0.0_-;\-* #,##0.0_-;_-* &quot;-&quot;??_-;_-@_-"/>
  </numFmts>
  <fonts count="57">
    <font>
      <sz val="11"/>
      <color theme="1"/>
      <name val="Aptos Narrow"/>
      <family val="2"/>
      <scheme val="minor"/>
    </font>
    <font>
      <sz val="11"/>
      <color theme="1"/>
      <name val="Aptos Narrow"/>
      <family val="2"/>
      <scheme val="minor"/>
    </font>
    <font>
      <b/>
      <sz val="11"/>
      <color theme="0"/>
      <name val="Aptos Narrow"/>
      <family val="2"/>
      <scheme val="minor"/>
    </font>
    <font>
      <sz val="12"/>
      <color theme="1"/>
      <name val="Aptos Narrow"/>
      <family val="2"/>
      <scheme val="minor"/>
    </font>
    <font>
      <b/>
      <sz val="16"/>
      <color theme="1"/>
      <name val="Aptos Narrow"/>
      <family val="2"/>
      <scheme val="minor"/>
    </font>
    <font>
      <b/>
      <sz val="9"/>
      <color theme="0"/>
      <name val="Aptos Narrow"/>
      <family val="2"/>
      <scheme val="minor"/>
    </font>
    <font>
      <sz val="9"/>
      <color indexed="81"/>
      <name val="Tahoma"/>
      <family val="2"/>
    </font>
    <font>
      <sz val="9"/>
      <color theme="1"/>
      <name val="Aptos Narrow"/>
      <family val="2"/>
      <scheme val="minor"/>
    </font>
    <font>
      <sz val="9"/>
      <name val="Aptos Narrow"/>
      <family val="2"/>
      <scheme val="minor"/>
    </font>
    <font>
      <b/>
      <sz val="9"/>
      <name val="Aptos Narrow"/>
      <family val="2"/>
      <scheme val="minor"/>
    </font>
    <font>
      <b/>
      <sz val="9"/>
      <color rgb="FF000000"/>
      <name val="Aptos Narrow"/>
      <family val="2"/>
      <scheme val="minor"/>
    </font>
    <font>
      <b/>
      <sz val="9"/>
      <color theme="1"/>
      <name val="Aptos Narrow"/>
      <family val="2"/>
      <scheme val="minor"/>
    </font>
    <font>
      <b/>
      <sz val="8"/>
      <color theme="0"/>
      <name val="Aptos Narrow"/>
      <family val="2"/>
      <scheme val="minor"/>
    </font>
    <font>
      <sz val="8"/>
      <color indexed="81"/>
      <name val="Tahoma"/>
      <family val="2"/>
    </font>
    <font>
      <u/>
      <sz val="11"/>
      <color theme="10"/>
      <name val="Aptos Narrow"/>
      <family val="2"/>
      <scheme val="minor"/>
    </font>
    <font>
      <u/>
      <sz val="9"/>
      <color theme="10"/>
      <name val="Aptos Narrow"/>
      <family val="2"/>
      <scheme val="minor"/>
    </font>
    <font>
      <sz val="9"/>
      <name val="Arial"/>
      <family val="2"/>
    </font>
    <font>
      <sz val="9"/>
      <name val="Calibri"/>
      <family val="2"/>
    </font>
    <font>
      <u/>
      <sz val="9"/>
      <color theme="10"/>
      <name val="Arial"/>
      <family val="2"/>
    </font>
    <font>
      <sz val="9"/>
      <color theme="1"/>
      <name val="Arial"/>
      <family val="2"/>
    </font>
    <font>
      <sz val="9"/>
      <color rgb="FFFF0000"/>
      <name val="Arial"/>
      <family val="2"/>
    </font>
    <font>
      <sz val="11"/>
      <name val="Aptos Narrow"/>
      <family val="2"/>
      <scheme val="minor"/>
    </font>
    <font>
      <b/>
      <sz val="11"/>
      <name val="Aptos Narrow"/>
      <family val="2"/>
      <scheme val="minor"/>
    </font>
    <font>
      <b/>
      <sz val="8"/>
      <color rgb="FF000000"/>
      <name val="Aptos Narrow"/>
      <family val="2"/>
      <scheme val="minor"/>
    </font>
    <font>
      <b/>
      <sz val="8"/>
      <color theme="1"/>
      <name val="Aptos Narrow"/>
      <family val="2"/>
      <scheme val="minor"/>
    </font>
    <font>
      <sz val="8"/>
      <color theme="1"/>
      <name val="Aptos Narrow"/>
      <family val="2"/>
      <scheme val="minor"/>
    </font>
    <font>
      <b/>
      <u/>
      <sz val="13"/>
      <color theme="10"/>
      <name val="Aptos Narrow"/>
      <family val="2"/>
      <scheme val="minor"/>
    </font>
    <font>
      <sz val="9"/>
      <color theme="0"/>
      <name val="Aptos Narrow"/>
      <family val="2"/>
      <scheme val="minor"/>
    </font>
    <font>
      <b/>
      <sz val="15"/>
      <color theme="1"/>
      <name val="Aptos Narrow"/>
      <family val="2"/>
      <scheme val="minor"/>
    </font>
    <font>
      <sz val="11"/>
      <color theme="0"/>
      <name val="Aptos Narrow"/>
      <family val="2"/>
      <scheme val="minor"/>
    </font>
    <font>
      <sz val="9"/>
      <color rgb="FF242424"/>
      <name val="Aptos Narrow"/>
      <family val="2"/>
      <scheme val="minor"/>
    </font>
    <font>
      <sz val="9"/>
      <color theme="1"/>
      <name val="Aptos Narrow"/>
      <family val="2"/>
      <scheme val="minor"/>
    </font>
    <font>
      <u/>
      <sz val="11"/>
      <color theme="1"/>
      <name val="Aptos Narrow"/>
      <family val="2"/>
      <scheme val="minor"/>
    </font>
    <font>
      <sz val="9"/>
      <color rgb="FF000000"/>
      <name val="Aptos Narrow"/>
      <family val="2"/>
      <scheme val="minor"/>
    </font>
    <font>
      <sz val="10"/>
      <name val="Arial"/>
      <family val="2"/>
    </font>
    <font>
      <sz val="8"/>
      <name val="Aptos Narrow"/>
      <family val="2"/>
      <scheme val="minor"/>
    </font>
    <font>
      <sz val="14"/>
      <name val="Arial"/>
      <family val="2"/>
    </font>
    <font>
      <sz val="12"/>
      <name val="Arial"/>
      <family val="2"/>
    </font>
    <font>
      <sz val="9"/>
      <color rgb="FFC00000"/>
      <name val="Aptos Narrow"/>
      <family val="2"/>
      <scheme val="minor"/>
    </font>
    <font>
      <sz val="11"/>
      <color rgb="FFC00000"/>
      <name val="Aptos Narrow"/>
      <family val="2"/>
      <scheme val="minor"/>
    </font>
    <font>
      <sz val="11"/>
      <name val="Arial"/>
      <family val="2"/>
    </font>
    <font>
      <sz val="11"/>
      <color theme="1"/>
      <name val="Calibri "/>
    </font>
    <font>
      <sz val="9"/>
      <color rgb="FF00B050"/>
      <name val="Aptos Narrow"/>
      <family val="2"/>
      <scheme val="minor"/>
    </font>
    <font>
      <b/>
      <sz val="8"/>
      <color theme="2" tint="-0.499984740745262"/>
      <name val="Aptos Narrow"/>
      <family val="2"/>
      <scheme val="minor"/>
    </font>
    <font>
      <b/>
      <sz val="18"/>
      <name val="Aptos Narrow"/>
      <family val="2"/>
      <scheme val="minor"/>
    </font>
    <font>
      <b/>
      <sz val="14"/>
      <color theme="1"/>
      <name val="Aptos Narrow"/>
      <family val="2"/>
      <scheme val="minor"/>
    </font>
    <font>
      <b/>
      <sz val="10"/>
      <color theme="0"/>
      <name val="Aptos Narrow"/>
      <family val="2"/>
      <scheme val="minor"/>
    </font>
    <font>
      <b/>
      <sz val="12"/>
      <color theme="0"/>
      <name val="Aptos Narrow"/>
      <family val="2"/>
      <scheme val="minor"/>
    </font>
    <font>
      <sz val="9"/>
      <color rgb="FF002060"/>
      <name val="Aptos Narrow"/>
      <family val="2"/>
      <scheme val="minor"/>
    </font>
    <font>
      <u/>
      <sz val="9"/>
      <color rgb="FF467886"/>
      <name val="Aptos Narrow"/>
      <family val="2"/>
      <scheme val="minor"/>
    </font>
    <font>
      <b/>
      <sz val="10"/>
      <color rgb="FF000000"/>
      <name val="Arial"/>
      <family val="2"/>
    </font>
    <font>
      <sz val="10"/>
      <color rgb="FF000000"/>
      <name val="Arial"/>
      <family val="2"/>
    </font>
    <font>
      <u/>
      <sz val="10"/>
      <color theme="10"/>
      <name val="Aptos Narrow"/>
      <family val="2"/>
      <scheme val="minor"/>
    </font>
    <font>
      <sz val="10"/>
      <color rgb="FF000000"/>
      <name val="Aptos Narrow"/>
      <family val="2"/>
      <scheme val="minor"/>
    </font>
    <font>
      <u/>
      <sz val="11"/>
      <color rgb="FF467886"/>
      <name val="Arial"/>
      <family val="2"/>
    </font>
    <font>
      <sz val="11"/>
      <color rgb="FF000000"/>
      <name val="Segoe UI"/>
      <family val="2"/>
    </font>
    <font>
      <sz val="9"/>
      <color rgb="FF000000"/>
      <name val="Segoe UI"/>
      <family val="2"/>
    </font>
  </fonts>
  <fills count="28">
    <fill>
      <patternFill patternType="none"/>
    </fill>
    <fill>
      <patternFill patternType="gray125"/>
    </fill>
    <fill>
      <patternFill patternType="solid">
        <fgColor theme="0" tint="-0.14999847407452621"/>
        <bgColor indexed="64"/>
      </patternFill>
    </fill>
    <fill>
      <patternFill patternType="solid">
        <fgColor rgb="FF0070C0"/>
        <bgColor indexed="64"/>
      </patternFill>
    </fill>
    <fill>
      <patternFill patternType="solid">
        <fgColor theme="4" tint="-0.249977111117893"/>
        <bgColor rgb="FF000000"/>
      </patternFill>
    </fill>
    <fill>
      <patternFill patternType="solid">
        <fgColor rgb="FFFFC000"/>
        <bgColor rgb="FF000000"/>
      </patternFill>
    </fill>
    <fill>
      <patternFill patternType="solid">
        <fgColor theme="3" tint="0.79998168889431442"/>
        <bgColor indexed="64"/>
      </patternFill>
    </fill>
    <fill>
      <patternFill patternType="solid">
        <fgColor rgb="FFCAEDFB"/>
        <bgColor rgb="FF000000"/>
      </patternFill>
    </fill>
    <fill>
      <patternFill patternType="solid">
        <fgColor theme="0" tint="-0.34998626667073579"/>
        <bgColor indexed="64"/>
      </patternFill>
    </fill>
    <fill>
      <patternFill patternType="solid">
        <fgColor rgb="FFC000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4" tint="-0.499984740745262"/>
        <bgColor indexed="64"/>
      </patternFill>
    </fill>
    <fill>
      <patternFill patternType="solid">
        <fgColor rgb="FFFFFFFF"/>
        <bgColor rgb="FF000000"/>
      </patternFill>
    </fill>
    <fill>
      <patternFill patternType="solid">
        <fgColor theme="0" tint="-0.249977111117893"/>
        <bgColor indexed="64"/>
      </patternFill>
    </fill>
    <fill>
      <patternFill patternType="solid">
        <fgColor rgb="FFFFCC99"/>
        <bgColor indexed="64"/>
      </patternFill>
    </fill>
    <fill>
      <patternFill patternType="solid">
        <fgColor theme="3" tint="0.89999084444715716"/>
        <bgColor indexed="64"/>
      </patternFill>
    </fill>
    <fill>
      <patternFill patternType="solid">
        <fgColor theme="0" tint="-0.499984740745262"/>
        <bgColor indexed="64"/>
      </patternFill>
    </fill>
    <fill>
      <patternFill patternType="solid">
        <fgColor rgb="FFFFCCCC"/>
        <bgColor indexed="64"/>
      </patternFill>
    </fill>
    <fill>
      <patternFill patternType="solid">
        <fgColor rgb="FF002060"/>
        <bgColor indexed="64"/>
      </patternFill>
    </fill>
    <fill>
      <patternFill patternType="solid">
        <fgColor theme="0"/>
        <bgColor indexed="64"/>
      </patternFill>
    </fill>
    <fill>
      <patternFill patternType="solid">
        <fgColor theme="9" tint="0.79998168889431442"/>
        <bgColor rgb="FF000000"/>
      </patternFill>
    </fill>
    <fill>
      <patternFill patternType="solid">
        <fgColor rgb="FFFFFF00"/>
        <bgColor indexed="64"/>
      </patternFill>
    </fill>
    <fill>
      <patternFill patternType="solid">
        <fgColor rgb="FFBFBFBF"/>
        <bgColor rgb="FF000000"/>
      </patternFill>
    </fill>
    <fill>
      <patternFill patternType="solid">
        <fgColor theme="6" tint="0.399975585192419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24994659260841701"/>
      </left>
      <right/>
      <top style="hair">
        <color theme="0" tint="-0.24994659260841701"/>
      </top>
      <bottom style="hair">
        <color theme="0" tint="-0.24994659260841701"/>
      </bottom>
      <diagonal/>
    </border>
    <border>
      <left/>
      <right style="hair">
        <color theme="0" tint="-0.24994659260841701"/>
      </right>
      <top style="hair">
        <color theme="0" tint="-0.24994659260841701"/>
      </top>
      <bottom style="hair">
        <color theme="0" tint="-0.24994659260841701"/>
      </bottom>
      <diagonal/>
    </border>
    <border>
      <left style="hair">
        <color theme="0" tint="-0.24994659260841701"/>
      </left>
      <right style="hair">
        <color theme="0" tint="-0.24994659260841701"/>
      </right>
      <top style="hair">
        <color theme="0" tint="-0.24994659260841701"/>
      </top>
      <bottom/>
      <diagonal/>
    </border>
    <border>
      <left style="thin">
        <color rgb="FF000000"/>
      </left>
      <right/>
      <top style="thin">
        <color rgb="FF000000"/>
      </top>
      <bottom style="thin">
        <color rgb="FF000000"/>
      </bottom>
      <diagonal/>
    </border>
    <border>
      <left style="thin">
        <color indexed="64"/>
      </left>
      <right/>
      <top/>
      <bottom/>
      <diagonal/>
    </border>
    <border>
      <left/>
      <right/>
      <top style="thin">
        <color indexed="64"/>
      </top>
      <bottom/>
      <diagonal/>
    </border>
    <border>
      <left style="hair">
        <color theme="0" tint="-0.24994659260841701"/>
      </left>
      <right style="hair">
        <color theme="0" tint="-0.24994659260841701"/>
      </right>
      <top/>
      <bottom/>
      <diagonal/>
    </border>
    <border>
      <left/>
      <right/>
      <top/>
      <bottom style="hair">
        <color theme="0" tint="-0.24994659260841701"/>
      </bottom>
      <diagonal/>
    </border>
    <border>
      <left/>
      <right style="thin">
        <color rgb="FF000000"/>
      </right>
      <top style="thin">
        <color rgb="FF000000"/>
      </top>
      <bottom/>
      <diagonal/>
    </border>
  </borders>
  <cellStyleXfs count="9">
    <xf numFmtId="0" fontId="0" fillId="0" borderId="0"/>
    <xf numFmtId="0" fontId="3" fillId="0" borderId="0"/>
    <xf numFmtId="0" fontId="1" fillId="0" borderId="0"/>
    <xf numFmtId="0" fontId="1" fillId="0" borderId="0"/>
    <xf numFmtId="9"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424">
    <xf numFmtId="0" fontId="0" fillId="0" borderId="0" xfId="0"/>
    <xf numFmtId="165" fontId="2" fillId="9" borderId="1" xfId="0" applyNumberFormat="1" applyFont="1" applyFill="1" applyBorder="1" applyAlignment="1" applyProtection="1">
      <alignment horizontal="center" vertical="center"/>
      <protection locked="0"/>
    </xf>
    <xf numFmtId="166" fontId="2" fillId="9" borderId="2" xfId="0" applyNumberFormat="1" applyFont="1" applyFill="1" applyBorder="1" applyAlignment="1" applyProtection="1">
      <alignment horizontal="center" vertical="center"/>
      <protection locked="0"/>
    </xf>
    <xf numFmtId="165" fontId="2" fillId="9" borderId="2" xfId="0" applyNumberFormat="1" applyFont="1" applyFill="1" applyBorder="1" applyAlignment="1" applyProtection="1">
      <alignment horizontal="center" vertical="center"/>
      <protection locked="0"/>
    </xf>
    <xf numFmtId="0" fontId="0" fillId="0" borderId="0" xfId="0" applyProtection="1">
      <protection locked="0"/>
    </xf>
    <xf numFmtId="49" fontId="10" fillId="2" borderId="1" xfId="1" applyNumberFormat="1"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164" fontId="5" fillId="4" borderId="1" xfId="0" applyNumberFormat="1" applyFont="1" applyFill="1" applyBorder="1" applyAlignment="1" applyProtection="1">
      <alignment horizontal="center" vertical="center" wrapText="1"/>
      <protection locked="0"/>
    </xf>
    <xf numFmtId="0" fontId="11" fillId="5" borderId="1" xfId="0" applyFont="1" applyFill="1" applyBorder="1" applyAlignment="1" applyProtection="1">
      <alignment horizontal="center" vertical="center" wrapText="1"/>
      <protection locked="0"/>
    </xf>
    <xf numFmtId="0" fontId="10" fillId="6" borderId="1" xfId="0" applyFont="1" applyFill="1" applyBorder="1" applyAlignment="1" applyProtection="1">
      <alignment horizontal="center" vertical="center" wrapText="1"/>
      <protection locked="0"/>
    </xf>
    <xf numFmtId="0" fontId="10" fillId="7" borderId="1" xfId="0" applyFont="1" applyFill="1" applyBorder="1" applyAlignment="1" applyProtection="1">
      <alignment horizontal="center" vertical="center" wrapText="1"/>
      <protection locked="0"/>
    </xf>
    <xf numFmtId="0" fontId="5" fillId="9" borderId="1" xfId="0" applyFont="1" applyFill="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7" fillId="0" borderId="1" xfId="0" applyFont="1" applyBorder="1" applyProtection="1">
      <protection locked="0"/>
    </xf>
    <xf numFmtId="6"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165" fontId="8" fillId="0" borderId="1" xfId="2"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protection locked="0"/>
    </xf>
    <xf numFmtId="0" fontId="7" fillId="0" borderId="0" xfId="0" applyFont="1" applyProtection="1">
      <protection locked="0"/>
    </xf>
    <xf numFmtId="6" fontId="7" fillId="13" borderId="1" xfId="0" applyNumberFormat="1" applyFont="1" applyFill="1" applyBorder="1" applyAlignment="1">
      <alignment horizontal="center" vertical="center"/>
    </xf>
    <xf numFmtId="165" fontId="8" fillId="13" borderId="1" xfId="2" applyNumberFormat="1" applyFont="1" applyFill="1" applyBorder="1" applyAlignment="1">
      <alignment horizontal="center" vertical="center" wrapText="1"/>
    </xf>
    <xf numFmtId="165" fontId="8" fillId="0" borderId="1" xfId="2" applyNumberFormat="1" applyFont="1" applyBorder="1" applyAlignment="1">
      <alignment horizontal="center" vertical="center" wrapText="1"/>
    </xf>
    <xf numFmtId="0" fontId="0" fillId="0" borderId="1" xfId="0" applyBorder="1"/>
    <xf numFmtId="0" fontId="12" fillId="15" borderId="1" xfId="0" applyFont="1" applyFill="1" applyBorder="1" applyAlignment="1">
      <alignment horizontal="center" vertical="center" wrapText="1"/>
    </xf>
    <xf numFmtId="9" fontId="7" fillId="0" borderId="1" xfId="0" applyNumberFormat="1" applyFont="1" applyBorder="1" applyAlignment="1" applyProtection="1">
      <alignment horizontal="center"/>
      <protection locked="0"/>
    </xf>
    <xf numFmtId="0" fontId="7" fillId="17" borderId="1" xfId="0" applyFont="1" applyFill="1" applyBorder="1" applyAlignment="1" applyProtection="1">
      <alignment horizontal="center" vertical="center"/>
      <protection locked="0"/>
    </xf>
    <xf numFmtId="49" fontId="23" fillId="2" borderId="1" xfId="1" applyNumberFormat="1" applyFont="1" applyFill="1" applyBorder="1" applyAlignment="1" applyProtection="1">
      <alignment horizontal="center" vertical="center" wrapText="1"/>
      <protection locked="0"/>
    </xf>
    <xf numFmtId="0" fontId="12" fillId="4" borderId="1" xfId="0" applyFont="1" applyFill="1" applyBorder="1" applyAlignment="1" applyProtection="1">
      <alignment horizontal="center" vertical="center" wrapText="1"/>
      <protection locked="0"/>
    </xf>
    <xf numFmtId="164" fontId="12" fillId="4" borderId="1" xfId="0" applyNumberFormat="1"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protection locked="0"/>
    </xf>
    <xf numFmtId="0" fontId="23" fillId="6" borderId="1" xfId="0" applyFont="1" applyFill="1" applyBorder="1" applyAlignment="1" applyProtection="1">
      <alignment horizontal="center" vertical="center" wrapText="1"/>
      <protection locked="0"/>
    </xf>
    <xf numFmtId="0" fontId="23" fillId="7" borderId="1" xfId="0" applyFont="1" applyFill="1" applyBorder="1" applyAlignment="1" applyProtection="1">
      <alignment horizontal="center" vertical="center" wrapText="1"/>
      <protection locked="0"/>
    </xf>
    <xf numFmtId="0" fontId="12" fillId="9" borderId="1" xfId="0" applyFont="1" applyFill="1" applyBorder="1" applyAlignment="1" applyProtection="1">
      <alignment horizontal="center" vertical="center" wrapText="1"/>
      <protection locked="0"/>
    </xf>
    <xf numFmtId="0" fontId="25" fillId="0" borderId="0" xfId="0" applyFont="1" applyAlignment="1" applyProtection="1">
      <alignment horizontal="center" vertical="center"/>
      <protection locked="0"/>
    </xf>
    <xf numFmtId="165" fontId="0" fillId="0" borderId="1" xfId="0" applyNumberFormat="1" applyBorder="1" applyAlignment="1">
      <alignment horizontal="center"/>
    </xf>
    <xf numFmtId="165" fontId="21" fillId="0" borderId="1" xfId="0" applyNumberFormat="1" applyFont="1" applyBorder="1" applyAlignment="1">
      <alignment horizontal="center"/>
    </xf>
    <xf numFmtId="0" fontId="7" fillId="0" borderId="15" xfId="0" applyFont="1" applyBorder="1" applyAlignment="1">
      <alignment vertical="top" wrapText="1"/>
    </xf>
    <xf numFmtId="0" fontId="11" fillId="18" borderId="15" xfId="0" applyFont="1" applyFill="1" applyBorder="1" applyAlignment="1">
      <alignment horizontal="center"/>
    </xf>
    <xf numFmtId="0" fontId="11" fillId="19" borderId="15" xfId="0" applyFont="1" applyFill="1" applyBorder="1" applyAlignment="1">
      <alignment horizontal="center"/>
    </xf>
    <xf numFmtId="0" fontId="11" fillId="12" borderId="15" xfId="0" applyFont="1" applyFill="1" applyBorder="1" applyAlignment="1">
      <alignment horizontal="center"/>
    </xf>
    <xf numFmtId="0" fontId="7" fillId="0" borderId="15" xfId="0" applyFont="1" applyBorder="1" applyAlignment="1">
      <alignment horizontal="center" vertical="center"/>
    </xf>
    <xf numFmtId="9" fontId="7" fillId="0" borderId="15" xfId="0" applyNumberFormat="1" applyFont="1" applyBorder="1" applyAlignment="1">
      <alignment horizontal="center" vertical="center"/>
    </xf>
    <xf numFmtId="0" fontId="5" fillId="20" borderId="15" xfId="0" applyFont="1" applyFill="1" applyBorder="1" applyAlignment="1">
      <alignment horizontal="center"/>
    </xf>
    <xf numFmtId="0" fontId="27" fillId="20" borderId="15" xfId="0" applyFont="1" applyFill="1" applyBorder="1" applyAlignment="1">
      <alignment horizontal="center" vertical="center"/>
    </xf>
    <xf numFmtId="167" fontId="27" fillId="20" borderId="15" xfId="0" applyNumberFormat="1" applyFont="1" applyFill="1" applyBorder="1" applyAlignment="1">
      <alignment horizontal="center" vertical="center"/>
    </xf>
    <xf numFmtId="0" fontId="7" fillId="0" borderId="17" xfId="0" applyFont="1" applyBorder="1" applyAlignment="1">
      <alignment horizontal="center" vertical="center"/>
    </xf>
    <xf numFmtId="167" fontId="27" fillId="20" borderId="18" xfId="0" applyNumberFormat="1" applyFont="1" applyFill="1" applyBorder="1" applyAlignment="1">
      <alignment horizontal="center" vertical="center"/>
    </xf>
    <xf numFmtId="0" fontId="27" fillId="20" borderId="19" xfId="0" applyFont="1" applyFill="1" applyBorder="1" applyAlignment="1">
      <alignment horizontal="center" vertical="center"/>
    </xf>
    <xf numFmtId="9" fontId="27" fillId="20" borderId="16" xfId="0" applyNumberFormat="1" applyFont="1" applyFill="1" applyBorder="1" applyAlignment="1" applyProtection="1">
      <alignment horizontal="center" vertical="center"/>
      <protection locked="0"/>
    </xf>
    <xf numFmtId="0" fontId="7" fillId="0" borderId="17" xfId="0" applyFont="1" applyBorder="1" applyAlignment="1">
      <alignment vertical="top" wrapText="1"/>
    </xf>
    <xf numFmtId="0" fontId="7" fillId="0" borderId="0" xfId="0" applyFont="1" applyAlignment="1">
      <alignment vertical="top" wrapText="1"/>
    </xf>
    <xf numFmtId="0" fontId="7" fillId="0" borderId="0" xfId="0" applyFont="1" applyAlignment="1">
      <alignment horizontal="center" vertical="center"/>
    </xf>
    <xf numFmtId="9" fontId="7" fillId="0" borderId="0" xfId="0" applyNumberFormat="1" applyFont="1" applyAlignment="1">
      <alignment horizontal="center" vertical="center"/>
    </xf>
    <xf numFmtId="9" fontId="27" fillId="20" borderId="0" xfId="0" applyNumberFormat="1" applyFont="1" applyFill="1" applyAlignment="1" applyProtection="1">
      <alignment horizontal="center" vertical="center"/>
      <protection locked="0"/>
    </xf>
    <xf numFmtId="167" fontId="27" fillId="20" borderId="0" xfId="0" applyNumberFormat="1" applyFont="1" applyFill="1" applyAlignment="1">
      <alignment horizontal="center" vertical="center"/>
    </xf>
    <xf numFmtId="0" fontId="7" fillId="0" borderId="15" xfId="0" applyFont="1" applyBorder="1" applyAlignment="1" applyProtection="1">
      <alignment horizontal="center" vertical="center"/>
      <protection locked="0"/>
    </xf>
    <xf numFmtId="9" fontId="7" fillId="0" borderId="15" xfId="0" applyNumberFormat="1" applyFont="1" applyBorder="1" applyAlignment="1" applyProtection="1">
      <alignment horizontal="center" vertical="center"/>
      <protection locked="0"/>
    </xf>
    <xf numFmtId="9" fontId="27" fillId="20" borderId="15" xfId="0" applyNumberFormat="1" applyFont="1" applyFill="1" applyBorder="1" applyAlignment="1" applyProtection="1">
      <alignment horizontal="center" vertical="center"/>
      <protection locked="0"/>
    </xf>
    <xf numFmtId="0" fontId="11" fillId="18" borderId="17" xfId="0" applyFont="1" applyFill="1" applyBorder="1" applyAlignment="1">
      <alignment horizontal="center"/>
    </xf>
    <xf numFmtId="0" fontId="5" fillId="20" borderId="18" xfId="0" applyFont="1" applyFill="1" applyBorder="1" applyAlignment="1">
      <alignment horizontal="center"/>
    </xf>
    <xf numFmtId="0" fontId="27" fillId="20" borderId="18" xfId="0" applyFont="1" applyFill="1" applyBorder="1" applyAlignment="1">
      <alignment horizontal="center" vertical="center"/>
    </xf>
    <xf numFmtId="9" fontId="27" fillId="20" borderId="18" xfId="0" applyNumberFormat="1" applyFont="1" applyFill="1" applyBorder="1" applyAlignment="1" applyProtection="1">
      <alignment horizontal="center" vertical="center"/>
      <protection locked="0"/>
    </xf>
    <xf numFmtId="0" fontId="7" fillId="21" borderId="15" xfId="0" applyFont="1" applyFill="1" applyBorder="1" applyAlignment="1" applyProtection="1">
      <alignment horizontal="center" vertical="center"/>
      <protection locked="0"/>
    </xf>
    <xf numFmtId="9" fontId="7" fillId="21" borderId="15" xfId="0" applyNumberFormat="1" applyFont="1" applyFill="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11" fillId="19" borderId="15" xfId="0" applyFont="1" applyFill="1" applyBorder="1" applyAlignment="1">
      <alignment horizontal="center" vertical="center"/>
    </xf>
    <xf numFmtId="0" fontId="11" fillId="12" borderId="15" xfId="0" applyFont="1" applyFill="1" applyBorder="1" applyAlignment="1">
      <alignment horizontal="center" vertical="center"/>
    </xf>
    <xf numFmtId="0" fontId="5" fillId="20" borderId="15" xfId="0" applyFont="1" applyFill="1" applyBorder="1" applyAlignment="1">
      <alignment horizontal="center" vertical="center"/>
    </xf>
    <xf numFmtId="0" fontId="0" fillId="0" borderId="0" xfId="0" applyAlignment="1">
      <alignment horizontal="center"/>
    </xf>
    <xf numFmtId="0" fontId="0" fillId="0" borderId="1" xfId="0" applyBorder="1" applyAlignment="1">
      <alignment horizontal="center"/>
    </xf>
    <xf numFmtId="0" fontId="7" fillId="0" borderId="1" xfId="0" applyFont="1" applyBorder="1" applyAlignment="1" applyProtection="1">
      <alignment vertical="center" wrapText="1"/>
      <protection locked="0"/>
    </xf>
    <xf numFmtId="0" fontId="7" fillId="0" borderId="1" xfId="0" applyFont="1" applyBorder="1" applyAlignment="1" applyProtection="1">
      <alignment horizontal="center" vertical="center" wrapText="1"/>
      <protection locked="0"/>
    </xf>
    <xf numFmtId="0" fontId="7" fillId="0" borderId="23" xfId="0" applyFont="1" applyBorder="1" applyAlignment="1" applyProtection="1">
      <alignment horizontal="center" vertical="center"/>
      <protection locked="0"/>
    </xf>
    <xf numFmtId="0" fontId="11" fillId="11" borderId="15" xfId="0" applyFont="1" applyFill="1" applyBorder="1" applyAlignment="1">
      <alignment vertical="top" wrapText="1"/>
    </xf>
    <xf numFmtId="0" fontId="38" fillId="0" borderId="15" xfId="0" applyFont="1" applyBorder="1" applyAlignment="1">
      <alignment vertical="top" wrapText="1"/>
    </xf>
    <xf numFmtId="0" fontId="7" fillId="18" borderId="15" xfId="0" applyFont="1" applyFill="1" applyBorder="1" applyAlignment="1" applyProtection="1">
      <alignment horizontal="center" vertical="center"/>
      <protection locked="0"/>
    </xf>
    <xf numFmtId="0" fontId="38" fillId="0" borderId="17" xfId="0" applyFont="1" applyBorder="1" applyAlignment="1">
      <alignment vertical="top" wrapText="1"/>
    </xf>
    <xf numFmtId="0" fontId="38" fillId="0" borderId="15" xfId="0" applyFont="1" applyBorder="1" applyAlignment="1" applyProtection="1">
      <alignment horizontal="center" vertical="center"/>
      <protection locked="0"/>
    </xf>
    <xf numFmtId="9" fontId="38" fillId="0" borderId="15" xfId="0" applyNumberFormat="1" applyFont="1" applyBorder="1" applyAlignment="1" applyProtection="1">
      <alignment horizontal="center" vertical="center"/>
      <protection locked="0"/>
    </xf>
    <xf numFmtId="9" fontId="38" fillId="20" borderId="18" xfId="0" applyNumberFormat="1" applyFont="1" applyFill="1" applyBorder="1" applyAlignment="1" applyProtection="1">
      <alignment horizontal="center" vertical="center"/>
      <protection locked="0"/>
    </xf>
    <xf numFmtId="167" fontId="38" fillId="20" borderId="15" xfId="0" applyNumberFormat="1" applyFont="1" applyFill="1" applyBorder="1" applyAlignment="1">
      <alignment horizontal="center" vertical="center"/>
    </xf>
    <xf numFmtId="0" fontId="39" fillId="0" borderId="0" xfId="0" applyFont="1"/>
    <xf numFmtId="1" fontId="38" fillId="0" borderId="15" xfId="0" applyNumberFormat="1"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7" fillId="0" borderId="1" xfId="0" applyFont="1" applyBorder="1" applyAlignment="1" applyProtection="1">
      <alignment vertical="center"/>
      <protection locked="0"/>
    </xf>
    <xf numFmtId="0" fontId="7" fillId="11" borderId="1" xfId="0" applyFont="1" applyFill="1" applyBorder="1" applyAlignment="1" applyProtection="1">
      <alignment horizontal="center" vertical="center" wrapText="1"/>
      <protection locked="0"/>
    </xf>
    <xf numFmtId="0" fontId="0" fillId="11" borderId="1" xfId="0" applyFill="1" applyBorder="1" applyAlignment="1" applyProtection="1">
      <alignment horizontal="center" vertical="center"/>
      <protection locked="0"/>
    </xf>
    <xf numFmtId="0" fontId="38" fillId="0" borderId="1" xfId="0" applyFont="1" applyBorder="1" applyAlignment="1" applyProtection="1">
      <alignment horizontal="center" vertical="center" wrapText="1"/>
      <protection locked="0"/>
    </xf>
    <xf numFmtId="0" fontId="39" fillId="0" borderId="1"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42" fillId="0" borderId="1" xfId="0" applyFont="1" applyBorder="1" applyAlignment="1" applyProtection="1">
      <alignment horizontal="center"/>
      <protection locked="0"/>
    </xf>
    <xf numFmtId="0" fontId="32" fillId="11" borderId="1" xfId="5" applyFont="1" applyFill="1" applyBorder="1" applyAlignment="1">
      <alignment vertical="center"/>
    </xf>
    <xf numFmtId="0" fontId="7" fillId="0" borderId="1" xfId="0" applyFont="1" applyBorder="1" applyAlignment="1">
      <alignment horizontal="left" vertical="top" wrapText="1"/>
    </xf>
    <xf numFmtId="0" fontId="14" fillId="11" borderId="1" xfId="5" applyFill="1" applyBorder="1" applyAlignment="1">
      <alignment vertical="center"/>
    </xf>
    <xf numFmtId="165" fontId="22" fillId="17" borderId="1" xfId="5" applyNumberFormat="1" applyFont="1" applyFill="1" applyBorder="1" applyAlignment="1">
      <alignment horizontal="center" vertical="center"/>
    </xf>
    <xf numFmtId="165" fontId="0" fillId="0" borderId="1" xfId="0" applyNumberFormat="1" applyBorder="1" applyAlignment="1">
      <alignment horizontal="center" vertical="center"/>
    </xf>
    <xf numFmtId="165" fontId="21" fillId="0" borderId="1" xfId="0" applyNumberFormat="1" applyFont="1" applyBorder="1" applyAlignment="1">
      <alignment horizontal="center" vertical="center"/>
    </xf>
    <xf numFmtId="0" fontId="27" fillId="22" borderId="5" xfId="0" applyFont="1" applyFill="1" applyBorder="1" applyAlignment="1">
      <alignment horizontal="center" vertical="center" wrapText="1"/>
    </xf>
    <xf numFmtId="1" fontId="0" fillId="0" borderId="1" xfId="0" applyNumberFormat="1" applyBorder="1" applyAlignment="1">
      <alignment horizontal="center" vertical="center"/>
    </xf>
    <xf numFmtId="6" fontId="7" fillId="13" borderId="1" xfId="0" applyNumberFormat="1" applyFont="1" applyFill="1" applyBorder="1" applyAlignment="1" applyProtection="1">
      <alignment horizontal="center" vertical="center"/>
      <protection locked="0"/>
    </xf>
    <xf numFmtId="165" fontId="8" fillId="13" borderId="1" xfId="2" applyNumberFormat="1" applyFont="1" applyFill="1" applyBorder="1" applyAlignment="1" applyProtection="1">
      <alignment horizontal="center" vertical="center" wrapText="1"/>
      <protection locked="0"/>
    </xf>
    <xf numFmtId="0" fontId="4" fillId="12" borderId="1" xfId="0" applyFont="1" applyFill="1" applyBorder="1" applyAlignment="1">
      <alignment horizontal="center" vertical="center"/>
    </xf>
    <xf numFmtId="0" fontId="5" fillId="3" borderId="1" xfId="2" applyFont="1" applyFill="1" applyBorder="1" applyAlignment="1">
      <alignment horizontal="center" vertical="center" wrapText="1"/>
    </xf>
    <xf numFmtId="165" fontId="2" fillId="9" borderId="1" xfId="0" applyNumberFormat="1" applyFont="1" applyFill="1" applyBorder="1" applyAlignment="1">
      <alignment horizontal="center" vertical="center"/>
    </xf>
    <xf numFmtId="166" fontId="2" fillId="9" borderId="1" xfId="0" applyNumberFormat="1" applyFont="1" applyFill="1" applyBorder="1" applyAlignment="1">
      <alignment horizontal="center" vertical="center"/>
    </xf>
    <xf numFmtId="49" fontId="10" fillId="2" borderId="1" xfId="1"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11"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7" fillId="0" borderId="1" xfId="0" applyFont="1" applyBorder="1"/>
    <xf numFmtId="6" fontId="7" fillId="0" borderId="1" xfId="0" applyNumberFormat="1" applyFont="1" applyBorder="1" applyAlignment="1">
      <alignment horizontal="center" vertical="center"/>
    </xf>
    <xf numFmtId="0" fontId="7" fillId="0" borderId="1" xfId="0" applyFont="1" applyBorder="1" applyAlignment="1">
      <alignment horizontal="center" vertical="center"/>
    </xf>
    <xf numFmtId="1" fontId="8" fillId="0" borderId="1" xfId="2" applyNumberFormat="1" applyFont="1" applyBorder="1" applyAlignment="1">
      <alignment horizontal="center" vertical="center" wrapText="1"/>
    </xf>
    <xf numFmtId="0" fontId="7" fillId="0" borderId="1" xfId="0" applyFont="1" applyBorder="1" applyAlignment="1">
      <alignment horizontal="center"/>
    </xf>
    <xf numFmtId="9" fontId="7" fillId="0" borderId="1" xfId="0" applyNumberFormat="1" applyFont="1" applyBorder="1" applyAlignment="1">
      <alignment horizontal="center" vertical="center"/>
    </xf>
    <xf numFmtId="0" fontId="7" fillId="17" borderId="1" xfId="0" applyFont="1" applyFill="1" applyBorder="1" applyProtection="1">
      <protection locked="0"/>
    </xf>
    <xf numFmtId="0" fontId="8" fillId="0" borderId="1" xfId="0" applyFont="1" applyBorder="1" applyAlignment="1">
      <alignment horizontal="center" vertical="center"/>
    </xf>
    <xf numFmtId="0" fontId="48" fillId="17" borderId="1" xfId="0" applyFont="1" applyFill="1" applyBorder="1" applyAlignment="1" applyProtection="1">
      <alignment horizontal="center" vertical="center"/>
      <protection locked="0"/>
    </xf>
    <xf numFmtId="0" fontId="7" fillId="0" borderId="1" xfId="0" applyFont="1" applyBorder="1" applyAlignment="1">
      <alignment horizontal="center" vertical="center" wrapText="1"/>
    </xf>
    <xf numFmtId="0" fontId="14" fillId="0" borderId="1" xfId="6" applyFill="1" applyBorder="1" applyAlignment="1" applyProtection="1">
      <alignment horizontal="center" vertical="center"/>
    </xf>
    <xf numFmtId="0" fontId="7" fillId="17" borderId="1" xfId="0" applyFont="1" applyFill="1" applyBorder="1" applyAlignment="1" applyProtection="1">
      <alignment horizontal="center"/>
      <protection locked="0"/>
    </xf>
    <xf numFmtId="6" fontId="7" fillId="17" borderId="1" xfId="0" applyNumberFormat="1" applyFont="1" applyFill="1" applyBorder="1" applyAlignment="1" applyProtection="1">
      <alignment horizontal="center" vertical="center"/>
      <protection locked="0"/>
    </xf>
    <xf numFmtId="0" fontId="8" fillId="0" borderId="9" xfId="2" applyFont="1" applyBorder="1" applyAlignment="1" applyProtection="1">
      <alignment horizontal="center" vertical="center"/>
      <protection locked="0"/>
    </xf>
    <xf numFmtId="0" fontId="15" fillId="0" borderId="9" xfId="6" applyFont="1" applyFill="1" applyBorder="1" applyAlignment="1" applyProtection="1">
      <alignment horizontal="center" vertical="center"/>
      <protection locked="0"/>
    </xf>
    <xf numFmtId="166" fontId="2" fillId="9" borderId="2" xfId="0" applyNumberFormat="1" applyFont="1" applyFill="1" applyBorder="1" applyAlignment="1">
      <alignment horizontal="center" vertical="center"/>
    </xf>
    <xf numFmtId="165" fontId="2" fillId="9" borderId="2" xfId="0" applyNumberFormat="1" applyFont="1" applyFill="1" applyBorder="1" applyAlignment="1">
      <alignment horizontal="center" vertical="center"/>
    </xf>
    <xf numFmtId="9" fontId="7" fillId="17" borderId="1" xfId="0" applyNumberFormat="1" applyFont="1" applyFill="1" applyBorder="1" applyAlignment="1">
      <alignment horizontal="center" vertical="center"/>
    </xf>
    <xf numFmtId="9" fontId="33" fillId="0" borderId="9" xfId="2" applyNumberFormat="1" applyFont="1" applyBorder="1" applyAlignment="1">
      <alignment horizontal="center" vertical="center" wrapText="1"/>
    </xf>
    <xf numFmtId="0" fontId="8" fillId="0" borderId="9" xfId="2" applyFont="1" applyBorder="1" applyAlignment="1">
      <alignment horizontal="center" vertical="center" wrapText="1"/>
    </xf>
    <xf numFmtId="0" fontId="8" fillId="0" borderId="9" xfId="2" applyFont="1" applyBorder="1" applyAlignment="1">
      <alignment horizontal="center" vertical="center"/>
    </xf>
    <xf numFmtId="0" fontId="14" fillId="0" borderId="9" xfId="6" applyFill="1" applyBorder="1" applyAlignment="1" applyProtection="1">
      <alignment horizontal="center" vertical="center"/>
    </xf>
    <xf numFmtId="164" fontId="8" fillId="0" borderId="9" xfId="2" applyNumberFormat="1" applyFont="1" applyBorder="1" applyAlignment="1">
      <alignment horizontal="center" vertical="center" wrapText="1"/>
    </xf>
    <xf numFmtId="0" fontId="7" fillId="17" borderId="1" xfId="0" applyFont="1" applyFill="1" applyBorder="1" applyAlignment="1">
      <alignment horizontal="center" vertical="center"/>
    </xf>
    <xf numFmtId="0" fontId="15" fillId="0" borderId="9" xfId="6" applyFont="1" applyFill="1" applyBorder="1" applyAlignment="1" applyProtection="1">
      <alignment horizontal="center" vertical="center"/>
    </xf>
    <xf numFmtId="10" fontId="8" fillId="0" borderId="9" xfId="2" applyNumberFormat="1" applyFont="1" applyBorder="1" applyAlignment="1">
      <alignment horizontal="center" vertical="center" wrapText="1"/>
    </xf>
    <xf numFmtId="44" fontId="33" fillId="0" borderId="9" xfId="7" applyFont="1" applyBorder="1" applyAlignment="1" applyProtection="1">
      <alignment vertical="center" wrapText="1"/>
    </xf>
    <xf numFmtId="0" fontId="8" fillId="23" borderId="1" xfId="2" applyFont="1" applyFill="1" applyBorder="1" applyAlignment="1" applyProtection="1">
      <alignment vertical="center" wrapText="1"/>
      <protection locked="0"/>
    </xf>
    <xf numFmtId="0" fontId="8" fillId="23" borderId="1" xfId="2" applyFont="1" applyFill="1" applyBorder="1" applyAlignment="1" applyProtection="1">
      <alignment vertical="center"/>
      <protection locked="0"/>
    </xf>
    <xf numFmtId="0" fontId="25" fillId="0" borderId="1" xfId="0" applyFont="1" applyBorder="1" applyAlignment="1" applyProtection="1">
      <alignment vertical="center"/>
      <protection locked="0"/>
    </xf>
    <xf numFmtId="0" fontId="35" fillId="0" borderId="1" xfId="3" applyFont="1" applyBorder="1" applyAlignment="1" applyProtection="1">
      <alignment vertical="center"/>
      <protection locked="0"/>
    </xf>
    <xf numFmtId="49" fontId="23" fillId="2" borderId="1" xfId="1" applyNumberFormat="1" applyFont="1" applyFill="1" applyBorder="1" applyAlignment="1">
      <alignment horizontal="center" vertical="center" wrapText="1"/>
    </xf>
    <xf numFmtId="0" fontId="12" fillId="4" borderId="1" xfId="0" applyFont="1" applyFill="1" applyBorder="1" applyAlignment="1">
      <alignment horizontal="center" vertical="center" wrapText="1"/>
    </xf>
    <xf numFmtId="164" fontId="12" fillId="4" borderId="1" xfId="0" applyNumberFormat="1" applyFont="1" applyFill="1" applyBorder="1" applyAlignment="1">
      <alignment horizontal="center" vertical="center" wrapText="1"/>
    </xf>
    <xf numFmtId="0" fontId="24" fillId="5" borderId="1"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23" fillId="7"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33" fillId="16" borderId="1" xfId="0" applyFont="1" applyFill="1" applyBorder="1" applyAlignment="1">
      <alignment vertical="center"/>
    </xf>
    <xf numFmtId="0" fontId="8" fillId="23" borderId="1" xfId="2" applyFont="1" applyFill="1" applyBorder="1" applyAlignment="1">
      <alignment vertical="center"/>
    </xf>
    <xf numFmtId="167" fontId="8" fillId="0" borderId="1" xfId="2" applyNumberFormat="1" applyFont="1" applyBorder="1" applyAlignment="1">
      <alignment horizontal="center" vertical="center" wrapText="1"/>
    </xf>
    <xf numFmtId="0" fontId="7" fillId="0" borderId="1" xfId="0" applyFont="1" applyBorder="1" applyAlignment="1">
      <alignment horizontal="left"/>
    </xf>
    <xf numFmtId="0" fontId="15" fillId="0" borderId="9" xfId="6" applyFont="1" applyFill="1" applyBorder="1" applyProtection="1"/>
    <xf numFmtId="0" fontId="7" fillId="2" borderId="1" xfId="0" applyFont="1" applyFill="1" applyBorder="1" applyAlignment="1">
      <alignment horizontal="center" vertical="center"/>
    </xf>
    <xf numFmtId="0" fontId="15" fillId="0" borderId="10" xfId="6" applyFont="1" applyFill="1" applyBorder="1" applyProtection="1"/>
    <xf numFmtId="0" fontId="8" fillId="0" borderId="11" xfId="2" applyFont="1" applyBorder="1" applyAlignment="1">
      <alignment horizontal="center" vertical="center" wrapText="1"/>
    </xf>
    <xf numFmtId="0" fontId="33" fillId="0" borderId="1" xfId="0" applyFont="1" applyBorder="1" applyAlignment="1">
      <alignment vertical="center"/>
    </xf>
    <xf numFmtId="49" fontId="10" fillId="23" borderId="1" xfId="1" applyNumberFormat="1" applyFont="1" applyFill="1" applyBorder="1" applyAlignment="1">
      <alignment horizontal="center" vertical="center"/>
    </xf>
    <xf numFmtId="0" fontId="8" fillId="0" borderId="10" xfId="2" applyFont="1" applyBorder="1" applyAlignment="1">
      <alignment horizontal="center" vertical="center" wrapText="1"/>
    </xf>
    <xf numFmtId="9" fontId="8" fillId="0" borderId="1" xfId="0" applyNumberFormat="1" applyFont="1" applyBorder="1" applyAlignment="1" applyProtection="1">
      <alignment horizontal="center" vertical="center" wrapText="1"/>
      <protection locked="0"/>
    </xf>
    <xf numFmtId="0" fontId="5" fillId="4" borderId="3" xfId="0" applyFont="1" applyFill="1" applyBorder="1" applyAlignment="1">
      <alignment horizontal="center" vertical="center" wrapText="1"/>
    </xf>
    <xf numFmtId="0" fontId="8" fillId="23" borderId="7" xfId="2" applyFont="1" applyFill="1" applyBorder="1" applyAlignment="1">
      <alignment vertical="center"/>
    </xf>
    <xf numFmtId="0" fontId="8" fillId="0" borderId="1" xfId="0" applyFont="1" applyBorder="1" applyAlignment="1">
      <alignment vertical="center"/>
    </xf>
    <xf numFmtId="0" fontId="8" fillId="0" borderId="7" xfId="2" applyFont="1" applyBorder="1" applyAlignment="1">
      <alignment vertical="center"/>
    </xf>
    <xf numFmtId="0" fontId="8" fillId="0" borderId="1" xfId="3" applyFont="1" applyBorder="1" applyAlignment="1">
      <alignment horizontal="center" vertical="center"/>
    </xf>
    <xf numFmtId="0" fontId="8" fillId="23" borderId="1" xfId="2" applyFont="1" applyFill="1" applyBorder="1" applyAlignment="1">
      <alignment horizontal="center" vertical="center"/>
    </xf>
    <xf numFmtId="0" fontId="8" fillId="0" borderId="1" xfId="2" applyFont="1" applyBorder="1" applyAlignment="1">
      <alignment horizontal="center" vertical="center"/>
    </xf>
    <xf numFmtId="0" fontId="8" fillId="0" borderId="12" xfId="2" applyFont="1" applyBorder="1" applyAlignment="1">
      <alignment horizontal="center" vertical="center"/>
    </xf>
    <xf numFmtId="9" fontId="8" fillId="16" borderId="3" xfId="0" applyNumberFormat="1" applyFont="1" applyFill="1" applyBorder="1" applyAlignment="1">
      <alignment horizontal="center" vertical="center" wrapText="1"/>
    </xf>
    <xf numFmtId="9" fontId="8" fillId="0" borderId="1" xfId="0" applyNumberFormat="1" applyFont="1" applyBorder="1" applyAlignment="1">
      <alignment horizontal="center" vertical="center" wrapText="1"/>
    </xf>
    <xf numFmtId="0" fontId="15" fillId="0" borderId="0" xfId="6" applyFont="1" applyFill="1" applyBorder="1" applyAlignment="1" applyProtection="1"/>
    <xf numFmtId="0" fontId="15" fillId="0" borderId="9" xfId="6" applyFont="1" applyBorder="1" applyAlignment="1" applyProtection="1">
      <alignment horizontal="center" vertical="center"/>
      <protection locked="0"/>
    </xf>
    <xf numFmtId="0" fontId="15" fillId="0" borderId="13" xfId="6" applyFont="1" applyBorder="1" applyAlignment="1" applyProtection="1">
      <alignment horizontal="center" vertical="center"/>
      <protection locked="0"/>
    </xf>
    <xf numFmtId="0" fontId="15" fillId="0" borderId="10" xfId="6" applyFont="1" applyBorder="1" applyAlignment="1" applyProtection="1">
      <alignment horizontal="center" vertical="center"/>
      <protection locked="0"/>
    </xf>
    <xf numFmtId="0" fontId="15" fillId="0" borderId="0" xfId="6" applyFont="1" applyAlignment="1" applyProtection="1">
      <alignment vertical="center"/>
      <protection locked="0"/>
    </xf>
    <xf numFmtId="0" fontId="15" fillId="0" borderId="9" xfId="6" applyFont="1" applyBorder="1" applyAlignment="1" applyProtection="1">
      <alignment vertical="center"/>
      <protection locked="0"/>
    </xf>
    <xf numFmtId="0" fontId="15" fillId="0" borderId="0" xfId="6" applyFont="1" applyAlignment="1" applyProtection="1">
      <alignment horizontal="center" vertical="center"/>
      <protection locked="0"/>
    </xf>
    <xf numFmtId="164" fontId="5" fillId="4" borderId="7" xfId="0" applyNumberFormat="1" applyFont="1" applyFill="1" applyBorder="1" applyAlignment="1">
      <alignment horizontal="center" vertical="center" wrapText="1"/>
    </xf>
    <xf numFmtId="0" fontId="5" fillId="4" borderId="7" xfId="0" applyFont="1" applyFill="1" applyBorder="1" applyAlignment="1">
      <alignment horizontal="center" vertical="center" wrapText="1"/>
    </xf>
    <xf numFmtId="0" fontId="11" fillId="0" borderId="1" xfId="0" applyFont="1" applyBorder="1"/>
    <xf numFmtId="168" fontId="8" fillId="0" borderId="1" xfId="2" applyNumberFormat="1" applyFont="1" applyBorder="1" applyAlignment="1">
      <alignment horizontal="center" vertical="center" wrapText="1"/>
    </xf>
    <xf numFmtId="0" fontId="15" fillId="0" borderId="1" xfId="6" applyFont="1" applyFill="1" applyBorder="1" applyAlignment="1" applyProtection="1">
      <alignment horizontal="center" vertical="center"/>
    </xf>
    <xf numFmtId="1" fontId="8" fillId="0" borderId="3" xfId="2" applyNumberFormat="1" applyFont="1" applyBorder="1" applyAlignment="1">
      <alignment horizontal="center" vertical="center" wrapText="1"/>
    </xf>
    <xf numFmtId="0" fontId="8" fillId="0" borderId="1" xfId="2" applyFont="1" applyBorder="1" applyAlignment="1">
      <alignment horizontal="center" vertical="center" wrapText="1"/>
    </xf>
    <xf numFmtId="0" fontId="15" fillId="0" borderId="7" xfId="6" applyFont="1" applyFill="1" applyBorder="1" applyAlignment="1" applyProtection="1">
      <alignment horizontal="center" vertical="center"/>
    </xf>
    <xf numFmtId="0" fontId="15" fillId="0" borderId="14" xfId="6" applyFont="1" applyFill="1" applyBorder="1" applyAlignment="1" applyProtection="1">
      <alignment horizontal="center" vertical="center"/>
    </xf>
    <xf numFmtId="0" fontId="15" fillId="0" borderId="25" xfId="6" applyFont="1" applyFill="1" applyBorder="1" applyAlignment="1" applyProtection="1">
      <alignment horizontal="center" vertical="center"/>
    </xf>
    <xf numFmtId="0" fontId="15" fillId="0" borderId="10" xfId="6" applyFont="1" applyFill="1" applyBorder="1" applyAlignment="1" applyProtection="1">
      <alignment horizontal="center" vertical="center"/>
    </xf>
    <xf numFmtId="0" fontId="8" fillId="0" borderId="14" xfId="2" applyFont="1" applyBorder="1" applyAlignment="1">
      <alignment horizontal="center" vertical="center"/>
    </xf>
    <xf numFmtId="0" fontId="15" fillId="0" borderId="13" xfId="6" applyFont="1" applyFill="1" applyBorder="1" applyAlignment="1" applyProtection="1">
      <alignment vertical="center"/>
    </xf>
    <xf numFmtId="9" fontId="8" fillId="0" borderId="1" xfId="2" applyNumberFormat="1" applyFont="1" applyBorder="1" applyAlignment="1">
      <alignment horizontal="center" vertical="center" wrapText="1"/>
    </xf>
    <xf numFmtId="0" fontId="15" fillId="0" borderId="9" xfId="6" applyFont="1" applyFill="1" applyBorder="1" applyAlignment="1" applyProtection="1">
      <alignment vertical="center"/>
    </xf>
    <xf numFmtId="0" fontId="8" fillId="0" borderId="8" xfId="2" applyFont="1" applyBorder="1" applyAlignment="1">
      <alignment horizontal="center" vertical="center"/>
    </xf>
    <xf numFmtId="0" fontId="15" fillId="0" borderId="0" xfId="6" applyFont="1" applyAlignment="1" applyProtection="1">
      <protection locked="0"/>
    </xf>
    <xf numFmtId="169" fontId="8" fillId="0" borderId="1" xfId="8" applyNumberFormat="1" applyFont="1" applyFill="1" applyBorder="1" applyAlignment="1" applyProtection="1">
      <alignment horizontal="center" vertical="center" wrapText="1"/>
    </xf>
    <xf numFmtId="170" fontId="8" fillId="0" borderId="1" xfId="8" applyNumberFormat="1" applyFont="1" applyFill="1" applyBorder="1" applyAlignment="1" applyProtection="1">
      <alignment horizontal="center" vertical="center" wrapText="1"/>
    </xf>
    <xf numFmtId="0" fontId="15" fillId="0" borderId="9" xfId="6" applyFont="1" applyBorder="1" applyAlignment="1" applyProtection="1">
      <alignment horizontal="center" vertical="center"/>
    </xf>
    <xf numFmtId="43" fontId="8" fillId="0" borderId="1" xfId="8" applyFont="1" applyFill="1" applyBorder="1" applyAlignment="1" applyProtection="1">
      <alignment horizontal="center" vertical="center" wrapText="1"/>
    </xf>
    <xf numFmtId="0" fontId="8" fillId="0" borderId="7" xfId="2" applyFont="1" applyBorder="1" applyAlignment="1">
      <alignment horizontal="center" vertical="center"/>
    </xf>
    <xf numFmtId="169" fontId="8" fillId="0" borderId="1" xfId="2" applyNumberFormat="1" applyFont="1" applyBorder="1" applyAlignment="1">
      <alignment horizontal="center" vertical="center" wrapText="1"/>
    </xf>
    <xf numFmtId="165" fontId="8" fillId="0" borderId="1" xfId="2" applyNumberFormat="1" applyFont="1" applyBorder="1" applyAlignment="1" applyProtection="1">
      <alignment horizontal="center" vertical="center"/>
      <protection locked="0"/>
    </xf>
    <xf numFmtId="0" fontId="30" fillId="0" borderId="7" xfId="0" applyFont="1" applyBorder="1" applyAlignment="1">
      <alignment vertical="center"/>
    </xf>
    <xf numFmtId="0" fontId="31" fillId="0" borderId="7" xfId="0" applyFont="1" applyBorder="1" applyAlignment="1">
      <alignment vertical="center"/>
    </xf>
    <xf numFmtId="0" fontId="31" fillId="0" borderId="1" xfId="0" applyFont="1" applyBorder="1" applyAlignment="1">
      <alignment horizontal="center" vertical="center"/>
    </xf>
    <xf numFmtId="3" fontId="8" fillId="0" borderId="1" xfId="2" applyNumberFormat="1" applyFont="1" applyBorder="1" applyAlignment="1">
      <alignment horizontal="center" vertical="center"/>
    </xf>
    <xf numFmtId="1" fontId="8" fillId="0" borderId="9" xfId="2" applyNumberFormat="1" applyFont="1" applyBorder="1" applyAlignment="1">
      <alignment horizontal="center" vertical="center"/>
    </xf>
    <xf numFmtId="0" fontId="33" fillId="0" borderId="9" xfId="2" applyFont="1" applyBorder="1" applyAlignment="1">
      <alignment horizontal="center" vertical="center"/>
    </xf>
    <xf numFmtId="1" fontId="8" fillId="23" borderId="1" xfId="4" applyNumberFormat="1" applyFont="1" applyFill="1" applyBorder="1" applyAlignment="1" applyProtection="1">
      <alignment horizontal="center" vertical="center"/>
    </xf>
    <xf numFmtId="1" fontId="33" fillId="0" borderId="9" xfId="2" applyNumberFormat="1" applyFont="1" applyBorder="1" applyAlignment="1">
      <alignment horizontal="center" vertical="center"/>
    </xf>
    <xf numFmtId="1" fontId="8" fillId="0" borderId="1" xfId="2" applyNumberFormat="1" applyFont="1" applyBorder="1" applyAlignment="1">
      <alignment horizontal="center" vertical="center"/>
    </xf>
    <xf numFmtId="165" fontId="8" fillId="0" borderId="1" xfId="2" applyNumberFormat="1" applyFont="1" applyBorder="1" applyAlignment="1">
      <alignment horizontal="center" vertical="center"/>
    </xf>
    <xf numFmtId="165" fontId="8" fillId="13" borderId="1" xfId="2" applyNumberFormat="1" applyFont="1" applyFill="1" applyBorder="1" applyAlignment="1">
      <alignment horizontal="center" vertical="center"/>
    </xf>
    <xf numFmtId="0" fontId="14" fillId="0" borderId="9" xfId="6" applyBorder="1" applyAlignment="1" applyProtection="1">
      <alignment horizontal="center" vertical="center"/>
    </xf>
    <xf numFmtId="0" fontId="15" fillId="0" borderId="1" xfId="6" applyFont="1" applyBorder="1" applyAlignment="1" applyProtection="1">
      <alignment vertical="center"/>
      <protection locked="0"/>
    </xf>
    <xf numFmtId="0" fontId="15" fillId="0" borderId="9" xfId="6" applyFont="1" applyBorder="1" applyAlignment="1" applyProtection="1"/>
    <xf numFmtId="0" fontId="7" fillId="0" borderId="7" xfId="0" applyFont="1" applyBorder="1"/>
    <xf numFmtId="1" fontId="8" fillId="17" borderId="1" xfId="2" applyNumberFormat="1" applyFont="1" applyFill="1" applyBorder="1" applyAlignment="1">
      <alignment horizontal="center" vertical="center" wrapText="1"/>
    </xf>
    <xf numFmtId="165" fontId="8" fillId="17" borderId="1" xfId="2" applyNumberFormat="1" applyFont="1" applyFill="1" applyBorder="1" applyAlignment="1">
      <alignment horizontal="center" vertical="center" wrapText="1"/>
    </xf>
    <xf numFmtId="6" fontId="7" fillId="17" borderId="1" xfId="0" applyNumberFormat="1" applyFont="1" applyFill="1" applyBorder="1" applyAlignment="1">
      <alignment horizontal="center" vertical="center"/>
    </xf>
    <xf numFmtId="0" fontId="17" fillId="0" borderId="9" xfId="0" applyFont="1" applyBorder="1" applyAlignment="1">
      <alignment horizontal="center" vertical="center" wrapText="1"/>
    </xf>
    <xf numFmtId="0" fontId="7" fillId="0" borderId="14" xfId="0" applyFont="1" applyBorder="1"/>
    <xf numFmtId="0" fontId="15" fillId="0" borderId="9" xfId="5" applyFont="1" applyBorder="1" applyProtection="1"/>
    <xf numFmtId="0" fontId="7" fillId="0" borderId="8" xfId="0" applyFont="1" applyBorder="1"/>
    <xf numFmtId="0" fontId="8" fillId="0" borderId="20" xfId="2" applyFont="1" applyBorder="1" applyAlignment="1">
      <alignment horizontal="center" vertical="center"/>
    </xf>
    <xf numFmtId="0" fontId="15" fillId="0" borderId="9" xfId="6" applyFont="1" applyBorder="1" applyProtection="1"/>
    <xf numFmtId="0" fontId="40" fillId="23" borderId="7" xfId="2" applyFont="1" applyFill="1" applyBorder="1" applyAlignment="1" applyProtection="1">
      <alignment vertical="center" wrapText="1"/>
      <protection locked="0"/>
    </xf>
    <xf numFmtId="0" fontId="40" fillId="23" borderId="1" xfId="2" applyFont="1" applyFill="1" applyBorder="1" applyAlignment="1" applyProtection="1">
      <alignment vertical="center" wrapText="1"/>
      <protection locked="0"/>
    </xf>
    <xf numFmtId="0" fontId="34" fillId="23" borderId="1" xfId="2" applyFont="1" applyFill="1" applyBorder="1" applyAlignment="1" applyProtection="1">
      <alignment horizontal="center" vertical="center" wrapText="1"/>
      <protection locked="0"/>
    </xf>
    <xf numFmtId="0" fontId="41" fillId="0" borderId="1" xfId="2" applyFont="1" applyBorder="1" applyAlignment="1" applyProtection="1">
      <alignment horizontal="center" vertical="center" wrapText="1"/>
      <protection locked="0"/>
    </xf>
    <xf numFmtId="0" fontId="40" fillId="23" borderId="14" xfId="2" applyFont="1" applyFill="1" applyBorder="1" applyAlignment="1" applyProtection="1">
      <alignment vertical="center" wrapText="1"/>
      <protection locked="0"/>
    </xf>
    <xf numFmtId="0" fontId="39" fillId="23" borderId="1" xfId="2" applyFont="1" applyFill="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21" fillId="11" borderId="1" xfId="0" applyFont="1" applyFill="1" applyBorder="1" applyAlignment="1" applyProtection="1">
      <alignment horizontal="center" vertical="center" wrapText="1"/>
      <protection locked="0"/>
    </xf>
    <xf numFmtId="0" fontId="21" fillId="24" borderId="1" xfId="0" applyFont="1" applyFill="1" applyBorder="1" applyAlignment="1" applyProtection="1">
      <alignment horizontal="center" vertical="center" wrapText="1"/>
      <protection locked="0"/>
    </xf>
    <xf numFmtId="0" fontId="21" fillId="0" borderId="1" xfId="2" applyFont="1" applyBorder="1" applyAlignment="1" applyProtection="1">
      <alignment horizontal="center" vertical="center" wrapText="1"/>
      <protection locked="0"/>
    </xf>
    <xf numFmtId="0" fontId="40" fillId="23" borderId="8" xfId="2" applyFont="1" applyFill="1" applyBorder="1" applyAlignment="1" applyProtection="1">
      <alignment vertical="center" wrapText="1"/>
      <protection locked="0"/>
    </xf>
    <xf numFmtId="0" fontId="39" fillId="0" borderId="1" xfId="2" applyFont="1" applyBorder="1" applyAlignment="1" applyProtection="1">
      <alignment horizontal="center" vertical="center" wrapText="1"/>
      <protection locked="0"/>
    </xf>
    <xf numFmtId="0" fontId="34" fillId="23" borderId="11" xfId="2" applyFont="1" applyFill="1" applyBorder="1" applyAlignment="1" applyProtection="1">
      <alignment vertical="center" wrapText="1"/>
      <protection locked="0"/>
    </xf>
    <xf numFmtId="0" fontId="34" fillId="23" borderId="11" xfId="2" applyFont="1" applyFill="1" applyBorder="1" applyAlignment="1" applyProtection="1">
      <alignment vertical="center"/>
      <protection locked="0"/>
    </xf>
    <xf numFmtId="0" fontId="36" fillId="23" borderId="9" xfId="2" applyFont="1" applyFill="1" applyBorder="1" applyAlignment="1" applyProtection="1">
      <alignment horizontal="center" vertical="center" wrapText="1"/>
      <protection locked="0"/>
    </xf>
    <xf numFmtId="0" fontId="34" fillId="16" borderId="11" xfId="0" applyFont="1" applyFill="1" applyBorder="1" applyAlignment="1" applyProtection="1">
      <alignment vertical="center" wrapText="1"/>
      <protection locked="0"/>
    </xf>
    <xf numFmtId="0" fontId="34" fillId="23" borderId="9" xfId="2" applyFont="1" applyFill="1" applyBorder="1" applyAlignment="1" applyProtection="1">
      <alignment horizontal="center" vertical="center" wrapText="1"/>
      <protection locked="0"/>
    </xf>
    <xf numFmtId="9" fontId="36" fillId="23" borderId="20" xfId="0" applyNumberFormat="1" applyFont="1" applyFill="1" applyBorder="1" applyAlignment="1" applyProtection="1">
      <alignment horizontal="center" vertical="center" wrapText="1"/>
      <protection locked="0"/>
    </xf>
    <xf numFmtId="0" fontId="34" fillId="23" borderId="20" xfId="2" applyFont="1" applyFill="1" applyBorder="1" applyAlignment="1" applyProtection="1">
      <alignment horizontal="center" vertical="center" wrapText="1"/>
      <protection locked="0"/>
    </xf>
    <xf numFmtId="9" fontId="37" fillId="0" borderId="9" xfId="2" applyNumberFormat="1" applyFont="1" applyBorder="1" applyAlignment="1" applyProtection="1">
      <alignment horizontal="center" vertical="center" wrapText="1"/>
      <protection locked="0"/>
    </xf>
    <xf numFmtId="0" fontId="34" fillId="0" borderId="9" xfId="2" applyFont="1" applyBorder="1" applyAlignment="1" applyProtection="1">
      <alignment horizontal="center" vertical="center" wrapText="1"/>
      <protection locked="0"/>
    </xf>
    <xf numFmtId="0" fontId="34" fillId="23" borderId="10" xfId="2" applyFont="1" applyFill="1" applyBorder="1" applyAlignment="1" applyProtection="1">
      <alignment vertical="center" wrapText="1"/>
      <protection locked="0"/>
    </xf>
    <xf numFmtId="0" fontId="34" fillId="23" borderId="10" xfId="2" applyFont="1" applyFill="1" applyBorder="1" applyAlignment="1" applyProtection="1">
      <alignment vertical="center"/>
      <protection locked="0"/>
    </xf>
    <xf numFmtId="0" fontId="34" fillId="16" borderId="10" xfId="0" applyFont="1" applyFill="1" applyBorder="1" applyAlignment="1" applyProtection="1">
      <alignment vertical="center" wrapText="1"/>
      <protection locked="0"/>
    </xf>
    <xf numFmtId="0" fontId="7" fillId="0" borderId="1" xfId="0" applyFont="1" applyBorder="1" applyAlignment="1">
      <alignment vertical="center"/>
    </xf>
    <xf numFmtId="9" fontId="7" fillId="23" borderId="9" xfId="4" applyFont="1" applyFill="1" applyBorder="1" applyAlignment="1" applyProtection="1">
      <alignment horizontal="center" vertical="center" wrapText="1"/>
    </xf>
    <xf numFmtId="9" fontId="33" fillId="0" borderId="9" xfId="4" applyFont="1" applyFill="1" applyBorder="1" applyAlignment="1" applyProtection="1">
      <alignment horizontal="center" vertical="center" wrapText="1"/>
    </xf>
    <xf numFmtId="9" fontId="15" fillId="23" borderId="1" xfId="6" applyNumberFormat="1" applyFont="1" applyFill="1" applyBorder="1" applyAlignment="1" applyProtection="1">
      <alignment horizontal="center" vertical="center"/>
    </xf>
    <xf numFmtId="9" fontId="7" fillId="23" borderId="1" xfId="4" applyFont="1" applyFill="1" applyBorder="1" applyAlignment="1" applyProtection="1">
      <alignment horizontal="center" vertical="center"/>
    </xf>
    <xf numFmtId="0" fontId="15" fillId="16" borderId="1" xfId="5" applyFont="1" applyFill="1" applyBorder="1" applyAlignment="1" applyProtection="1">
      <alignment horizontal="center" vertical="center"/>
    </xf>
    <xf numFmtId="0" fontId="14" fillId="0" borderId="12" xfId="5" applyBorder="1" applyAlignment="1" applyProtection="1">
      <alignment horizontal="center" vertical="center"/>
    </xf>
    <xf numFmtId="0" fontId="14" fillId="0" borderId="9" xfId="5" applyFill="1" applyBorder="1" applyAlignment="1" applyProtection="1">
      <alignment horizontal="center" vertical="center"/>
    </xf>
    <xf numFmtId="0" fontId="18" fillId="0" borderId="0" xfId="6" applyFont="1" applyAlignment="1" applyProtection="1">
      <protection locked="0"/>
    </xf>
    <xf numFmtId="0" fontId="15" fillId="0" borderId="12" xfId="6" applyFont="1" applyBorder="1" applyAlignment="1" applyProtection="1">
      <alignment horizontal="center" vertical="center"/>
      <protection locked="0"/>
    </xf>
    <xf numFmtId="0" fontId="16" fillId="0" borderId="9" xfId="2" applyFont="1" applyBorder="1" applyAlignment="1" applyProtection="1">
      <alignment horizontal="center" vertical="center"/>
      <protection locked="0"/>
    </xf>
    <xf numFmtId="0" fontId="18" fillId="0" borderId="10" xfId="6" applyFont="1" applyBorder="1" applyAlignment="1" applyProtection="1">
      <alignment horizontal="center" vertical="center"/>
      <protection locked="0"/>
    </xf>
    <xf numFmtId="0" fontId="14" fillId="0" borderId="12" xfId="6" applyFill="1" applyBorder="1" applyAlignment="1" applyProtection="1">
      <alignment vertical="center"/>
      <protection locked="0"/>
    </xf>
    <xf numFmtId="0" fontId="18" fillId="0" borderId="13" xfId="6" applyFont="1" applyBorder="1" applyAlignment="1" applyProtection="1">
      <alignment horizontal="center" vertical="center"/>
      <protection locked="0"/>
    </xf>
    <xf numFmtId="0" fontId="19" fillId="0" borderId="9" xfId="2" applyFont="1" applyBorder="1" applyAlignment="1" applyProtection="1">
      <alignment horizontal="center" vertical="center"/>
      <protection locked="0"/>
    </xf>
    <xf numFmtId="0" fontId="20" fillId="0" borderId="9" xfId="2" applyFont="1" applyBorder="1" applyAlignment="1" applyProtection="1">
      <alignment horizontal="center" vertical="center"/>
      <protection locked="0"/>
    </xf>
    <xf numFmtId="0" fontId="15" fillId="0" borderId="25" xfId="6" applyFont="1" applyFill="1" applyBorder="1" applyAlignment="1" applyProtection="1">
      <alignment vertical="center"/>
      <protection locked="0"/>
    </xf>
    <xf numFmtId="0" fontId="7" fillId="0" borderId="9" xfId="2" applyFont="1" applyBorder="1" applyAlignment="1" applyProtection="1">
      <alignment horizontal="center" vertical="center"/>
      <protection locked="0"/>
    </xf>
    <xf numFmtId="0" fontId="18" fillId="0" borderId="9" xfId="6" applyFont="1" applyBorder="1" applyAlignment="1" applyProtection="1">
      <alignment horizontal="center" vertical="center"/>
      <protection locked="0"/>
    </xf>
    <xf numFmtId="0" fontId="15" fillId="0" borderId="9" xfId="5" applyFont="1" applyBorder="1" applyAlignment="1" applyProtection="1">
      <alignment horizontal="center" vertical="center"/>
      <protection locked="0"/>
    </xf>
    <xf numFmtId="0" fontId="14" fillId="0" borderId="9" xfId="5" applyBorder="1" applyAlignment="1" applyProtection="1">
      <alignment vertical="center"/>
      <protection locked="0"/>
    </xf>
    <xf numFmtId="0" fontId="18" fillId="0" borderId="9" xfId="6" applyFont="1" applyFill="1" applyBorder="1" applyAlignment="1" applyProtection="1">
      <alignment horizontal="center" vertical="center"/>
      <protection locked="0"/>
    </xf>
    <xf numFmtId="0" fontId="16" fillId="0" borderId="13" xfId="2" applyFont="1" applyBorder="1" applyAlignment="1" applyProtection="1">
      <alignment horizontal="center" vertical="center"/>
      <protection locked="0"/>
    </xf>
    <xf numFmtId="0" fontId="18" fillId="0" borderId="13" xfId="6" applyFont="1" applyBorder="1" applyAlignment="1" applyProtection="1">
      <protection locked="0"/>
    </xf>
    <xf numFmtId="0" fontId="18" fillId="0" borderId="9" xfId="6" applyFont="1" applyBorder="1" applyAlignment="1" applyProtection="1">
      <protection locked="0"/>
    </xf>
    <xf numFmtId="0" fontId="14" fillId="17" borderId="0" xfId="6" applyFill="1" applyAlignment="1" applyProtection="1">
      <protection locked="0"/>
    </xf>
    <xf numFmtId="0" fontId="7" fillId="0" borderId="2" xfId="0" applyFont="1" applyBorder="1"/>
    <xf numFmtId="0" fontId="7" fillId="0" borderId="3" xfId="0" applyFont="1" applyBorder="1"/>
    <xf numFmtId="3" fontId="7" fillId="0" borderId="8" xfId="2" applyNumberFormat="1" applyFont="1" applyBorder="1" applyAlignment="1">
      <alignment horizontal="center" vertical="center" wrapText="1"/>
    </xf>
    <xf numFmtId="0" fontId="7" fillId="0" borderId="9" xfId="0" applyFont="1" applyBorder="1" applyAlignment="1">
      <alignment horizontal="center" vertical="center"/>
    </xf>
    <xf numFmtId="0" fontId="7" fillId="0" borderId="10" xfId="2" applyFont="1" applyBorder="1" applyAlignment="1">
      <alignment horizontal="center" vertical="center" wrapText="1"/>
    </xf>
    <xf numFmtId="0" fontId="7" fillId="0" borderId="13" xfId="2" applyFont="1" applyBorder="1" applyAlignment="1">
      <alignment horizontal="center" vertical="center" wrapText="1"/>
    </xf>
    <xf numFmtId="0" fontId="7" fillId="0" borderId="9" xfId="2" applyFont="1" applyBorder="1" applyAlignment="1">
      <alignment horizontal="center" vertical="center" wrapText="1"/>
    </xf>
    <xf numFmtId="9" fontId="7" fillId="0" borderId="9" xfId="2" applyNumberFormat="1" applyFont="1" applyBorder="1" applyAlignment="1">
      <alignment horizontal="center" vertical="center" wrapText="1"/>
    </xf>
    <xf numFmtId="9" fontId="7" fillId="0" borderId="13" xfId="2" applyNumberFormat="1" applyFont="1" applyBorder="1" applyAlignment="1">
      <alignment horizontal="center" vertical="center" wrapText="1"/>
    </xf>
    <xf numFmtId="0" fontId="7" fillId="0" borderId="25" xfId="2" applyFont="1" applyBorder="1" applyAlignment="1">
      <alignment horizontal="center" vertical="center" wrapText="1"/>
    </xf>
    <xf numFmtId="0" fontId="7" fillId="12" borderId="25" xfId="2" applyFont="1" applyFill="1" applyBorder="1" applyAlignment="1">
      <alignment horizontal="center" vertical="center" wrapText="1"/>
    </xf>
    <xf numFmtId="165" fontId="8" fillId="0" borderId="1" xfId="2" applyNumberFormat="1" applyFont="1" applyBorder="1" applyAlignment="1" applyProtection="1">
      <alignment horizontal="center" vertical="center" wrapText="1"/>
      <protection hidden="1"/>
    </xf>
    <xf numFmtId="0" fontId="7" fillId="12" borderId="1" xfId="0" applyFont="1" applyFill="1" applyBorder="1"/>
    <xf numFmtId="0" fontId="14" fillId="0" borderId="14" xfId="5" applyFill="1" applyBorder="1" applyAlignment="1">
      <alignment horizontal="center"/>
    </xf>
    <xf numFmtId="0" fontId="9" fillId="10" borderId="6" xfId="2" applyFont="1" applyFill="1" applyBorder="1" applyAlignment="1">
      <alignment horizontal="center" vertical="center" wrapText="1"/>
    </xf>
    <xf numFmtId="0" fontId="14" fillId="0" borderId="14" xfId="5" applyBorder="1" applyAlignment="1">
      <alignment horizontal="center"/>
    </xf>
    <xf numFmtId="0" fontId="45" fillId="0" borderId="0" xfId="0" applyFont="1" applyAlignment="1">
      <alignment vertical="center" wrapText="1"/>
    </xf>
    <xf numFmtId="0" fontId="33" fillId="26" borderId="1" xfId="0" applyFont="1" applyFill="1" applyBorder="1" applyAlignment="1" applyProtection="1">
      <alignment horizontal="center"/>
      <protection locked="0"/>
    </xf>
    <xf numFmtId="9" fontId="7" fillId="17" borderId="1" xfId="0" applyNumberFormat="1" applyFont="1" applyFill="1" applyBorder="1" applyAlignment="1" applyProtection="1">
      <alignment horizontal="center"/>
      <protection locked="0"/>
    </xf>
    <xf numFmtId="9" fontId="33" fillId="26" borderId="1" xfId="0" applyNumberFormat="1" applyFont="1" applyFill="1" applyBorder="1" applyAlignment="1" applyProtection="1">
      <alignment horizontal="center"/>
      <protection locked="0"/>
    </xf>
    <xf numFmtId="6" fontId="33" fillId="26" borderId="1" xfId="0" applyNumberFormat="1" applyFont="1" applyFill="1" applyBorder="1" applyAlignment="1" applyProtection="1">
      <alignment horizontal="center" vertical="center"/>
      <protection locked="0"/>
    </xf>
    <xf numFmtId="6" fontId="0" fillId="0" borderId="0" xfId="0" applyNumberFormat="1" applyProtection="1">
      <protection locked="0"/>
    </xf>
    <xf numFmtId="0" fontId="33" fillId="26" borderId="1" xfId="0" applyFont="1" applyFill="1" applyBorder="1"/>
    <xf numFmtId="0" fontId="33" fillId="26" borderId="7" xfId="0" applyFont="1" applyFill="1" applyBorder="1"/>
    <xf numFmtId="0" fontId="49" fillId="26" borderId="9" xfId="0" applyFont="1" applyFill="1" applyBorder="1" applyAlignment="1">
      <alignment horizontal="center" vertical="center"/>
    </xf>
    <xf numFmtId="0" fontId="17" fillId="26" borderId="9" xfId="0" applyFont="1" applyFill="1" applyBorder="1"/>
    <xf numFmtId="0" fontId="49" fillId="26" borderId="0" xfId="0" applyFont="1" applyFill="1" applyAlignment="1">
      <alignment horizontal="center" vertical="center"/>
    </xf>
    <xf numFmtId="0" fontId="17" fillId="26" borderId="10" xfId="0" applyFont="1" applyFill="1" applyBorder="1"/>
    <xf numFmtId="0" fontId="49" fillId="26" borderId="9" xfId="0" applyFont="1" applyFill="1" applyBorder="1"/>
    <xf numFmtId="0" fontId="14" fillId="26" borderId="9" xfId="5" applyFill="1" applyBorder="1"/>
    <xf numFmtId="0" fontId="14" fillId="26" borderId="9" xfId="5" applyFill="1" applyBorder="1" applyAlignment="1">
      <alignment horizontal="center" vertical="center"/>
    </xf>
    <xf numFmtId="0" fontId="14" fillId="26" borderId="1" xfId="5" applyFill="1" applyBorder="1"/>
    <xf numFmtId="0" fontId="14" fillId="17" borderId="1" xfId="5" applyFill="1" applyBorder="1" applyAlignment="1" applyProtection="1">
      <alignment horizontal="center"/>
      <protection locked="0"/>
    </xf>
    <xf numFmtId="0" fontId="15" fillId="17" borderId="1" xfId="5" applyFont="1" applyFill="1" applyBorder="1" applyAlignment="1" applyProtection="1">
      <alignment horizontal="center"/>
      <protection locked="0"/>
    </xf>
    <xf numFmtId="2" fontId="0" fillId="0" borderId="0" xfId="0" applyNumberFormat="1"/>
    <xf numFmtId="9" fontId="48" fillId="17" borderId="1" xfId="0" applyNumberFormat="1" applyFont="1" applyFill="1" applyBorder="1" applyAlignment="1" applyProtection="1">
      <alignment horizontal="center" vertical="center"/>
      <protection locked="0"/>
    </xf>
    <xf numFmtId="0" fontId="7" fillId="17" borderId="1" xfId="0" applyFont="1" applyFill="1" applyBorder="1" applyAlignment="1" applyProtection="1">
      <alignment horizontal="center" vertical="center" wrapText="1"/>
      <protection locked="0"/>
    </xf>
    <xf numFmtId="0" fontId="33" fillId="26" borderId="1" xfId="0" applyFont="1" applyFill="1" applyBorder="1" applyAlignment="1" applyProtection="1">
      <alignment horizontal="center" vertical="center"/>
      <protection locked="0"/>
    </xf>
    <xf numFmtId="165" fontId="0" fillId="27" borderId="1" xfId="0" applyNumberFormat="1" applyFill="1" applyBorder="1" applyAlignment="1">
      <alignment horizontal="center"/>
    </xf>
    <xf numFmtId="0" fontId="33" fillId="26" borderId="1" xfId="0" applyFont="1" applyFill="1" applyBorder="1" applyAlignment="1">
      <alignment horizontal="center" vertical="center"/>
    </xf>
    <xf numFmtId="0" fontId="33" fillId="26" borderId="1" xfId="0" applyFont="1" applyFill="1" applyBorder="1" applyAlignment="1">
      <alignment wrapText="1"/>
    </xf>
    <xf numFmtId="0" fontId="14" fillId="26" borderId="1" xfId="5" applyFill="1" applyBorder="1" applyAlignment="1">
      <alignment horizontal="center"/>
    </xf>
    <xf numFmtId="0" fontId="33" fillId="26" borderId="1" xfId="0" applyFont="1" applyFill="1" applyBorder="1" applyAlignment="1">
      <alignment horizontal="center"/>
    </xf>
    <xf numFmtId="0" fontId="52" fillId="26" borderId="1" xfId="5" applyFont="1" applyFill="1" applyBorder="1" applyAlignment="1">
      <alignment horizontal="center"/>
    </xf>
    <xf numFmtId="0" fontId="53" fillId="26" borderId="1" xfId="0" applyFont="1" applyFill="1" applyBorder="1" applyAlignment="1">
      <alignment horizontal="center"/>
    </xf>
    <xf numFmtId="0" fontId="52" fillId="0" borderId="0" xfId="5" applyFont="1"/>
    <xf numFmtId="6" fontId="33" fillId="26" borderId="1" xfId="0" applyNumberFormat="1" applyFont="1" applyFill="1" applyBorder="1" applyAlignment="1">
      <alignment horizontal="center" vertical="center"/>
    </xf>
    <xf numFmtId="0" fontId="16" fillId="26" borderId="9" xfId="0" applyFont="1" applyFill="1" applyBorder="1"/>
    <xf numFmtId="0" fontId="16" fillId="26" borderId="9" xfId="0" applyFont="1" applyFill="1" applyBorder="1" applyAlignment="1">
      <alignment horizontal="center" vertical="center"/>
    </xf>
    <xf numFmtId="0" fontId="14" fillId="26" borderId="12" xfId="5" applyFill="1" applyBorder="1" applyAlignment="1">
      <alignment horizontal="center" vertical="center"/>
    </xf>
    <xf numFmtId="0" fontId="54" fillId="26" borderId="1" xfId="0" applyFont="1" applyFill="1" applyBorder="1" applyAlignment="1">
      <alignment vertical="center"/>
    </xf>
    <xf numFmtId="0" fontId="14" fillId="26" borderId="1" xfId="5" applyFill="1" applyBorder="1" applyAlignment="1"/>
    <xf numFmtId="0" fontId="14" fillId="26" borderId="0" xfId="5" applyFill="1" applyAlignment="1"/>
    <xf numFmtId="6" fontId="8" fillId="17" borderId="1" xfId="0" applyNumberFormat="1" applyFont="1" applyFill="1" applyBorder="1" applyAlignment="1" applyProtection="1">
      <alignment horizontal="center" vertical="center"/>
      <protection locked="0"/>
    </xf>
    <xf numFmtId="0" fontId="8" fillId="26" borderId="1" xfId="0" applyFont="1" applyFill="1" applyBorder="1"/>
    <xf numFmtId="0" fontId="14" fillId="17" borderId="1" xfId="5" applyFill="1" applyBorder="1" applyProtection="1">
      <protection locked="0"/>
    </xf>
    <xf numFmtId="0" fontId="17" fillId="0" borderId="9" xfId="0" applyFont="1" applyBorder="1"/>
    <xf numFmtId="0" fontId="8" fillId="26" borderId="9" xfId="0" applyFont="1" applyFill="1" applyBorder="1" applyAlignment="1">
      <alignment horizontal="center" vertical="center"/>
    </xf>
    <xf numFmtId="0" fontId="55" fillId="26" borderId="1" xfId="0" applyFont="1" applyFill="1" applyBorder="1"/>
    <xf numFmtId="0" fontId="49" fillId="26" borderId="0" xfId="0" applyFont="1" applyFill="1"/>
    <xf numFmtId="0" fontId="14" fillId="0" borderId="1" xfId="5" applyBorder="1" applyProtection="1">
      <protection locked="0"/>
    </xf>
    <xf numFmtId="0" fontId="14" fillId="17" borderId="9" xfId="5" applyFill="1" applyBorder="1" applyAlignment="1" applyProtection="1">
      <protection locked="0"/>
    </xf>
    <xf numFmtId="0" fontId="14" fillId="17" borderId="10" xfId="5" applyFill="1" applyBorder="1" applyAlignment="1" applyProtection="1">
      <protection locked="0"/>
    </xf>
    <xf numFmtId="6" fontId="7" fillId="2" borderId="1" xfId="0" applyNumberFormat="1" applyFont="1" applyFill="1" applyBorder="1" applyAlignment="1">
      <alignment horizontal="center" vertical="center"/>
    </xf>
    <xf numFmtId="9"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0" fontId="8" fillId="2" borderId="1" xfId="2" applyFont="1" applyFill="1" applyBorder="1" applyAlignment="1">
      <alignment horizontal="center" vertical="center" wrapText="1"/>
    </xf>
    <xf numFmtId="9" fontId="8" fillId="2" borderId="1" xfId="2" applyNumberFormat="1" applyFont="1" applyFill="1" applyBorder="1" applyAlignment="1">
      <alignment horizontal="center" vertical="center" wrapText="1"/>
    </xf>
    <xf numFmtId="0" fontId="45" fillId="0" borderId="0" xfId="0" applyFont="1" applyAlignment="1">
      <alignment horizontal="center" vertical="center" wrapText="1"/>
    </xf>
    <xf numFmtId="0" fontId="12" fillId="15" borderId="0" xfId="0" applyFont="1" applyFill="1" applyAlignment="1">
      <alignment horizontal="center" vertical="center" wrapText="1"/>
    </xf>
    <xf numFmtId="0" fontId="12" fillId="15" borderId="4" xfId="0" applyFont="1" applyFill="1" applyBorder="1" applyAlignment="1">
      <alignment horizontal="center" vertical="center" wrapText="1"/>
    </xf>
    <xf numFmtId="0" fontId="47" fillId="15" borderId="0" xfId="0" applyFont="1" applyFill="1" applyAlignment="1">
      <alignment horizontal="center" vertical="center" wrapText="1"/>
    </xf>
    <xf numFmtId="0" fontId="29" fillId="22" borderId="0" xfId="0" applyFont="1" applyFill="1" applyAlignment="1">
      <alignment horizontal="center" vertical="center" wrapText="1"/>
    </xf>
    <xf numFmtId="0" fontId="29" fillId="22" borderId="4" xfId="0" applyFont="1" applyFill="1" applyBorder="1" applyAlignment="1">
      <alignment horizontal="center" vertical="center" wrapText="1"/>
    </xf>
    <xf numFmtId="0" fontId="46" fillId="15" borderId="0" xfId="0" applyFont="1" applyFill="1" applyAlignment="1">
      <alignment horizontal="center" vertical="center" wrapText="1"/>
    </xf>
    <xf numFmtId="0" fontId="46" fillId="15" borderId="4" xfId="0" applyFont="1" applyFill="1" applyBorder="1" applyAlignment="1">
      <alignment horizontal="center" vertical="center" wrapText="1"/>
    </xf>
    <xf numFmtId="0" fontId="9" fillId="12" borderId="2" xfId="2" applyFont="1" applyFill="1" applyBorder="1" applyAlignment="1" applyProtection="1">
      <alignment horizontal="center" vertical="center" wrapText="1"/>
      <protection locked="0"/>
    </xf>
    <xf numFmtId="0" fontId="9" fillId="12" borderId="6" xfId="2" applyFont="1" applyFill="1" applyBorder="1" applyAlignment="1" applyProtection="1">
      <alignment horizontal="center" vertical="center" wrapText="1"/>
      <protection locked="0"/>
    </xf>
    <xf numFmtId="0" fontId="5" fillId="3" borderId="1" xfId="2" applyFont="1" applyFill="1" applyBorder="1" applyAlignment="1" applyProtection="1">
      <alignment horizontal="center" vertical="center" wrapText="1"/>
      <protection locked="0"/>
    </xf>
    <xf numFmtId="0" fontId="9" fillId="8" borderId="2" xfId="2" applyFont="1" applyFill="1" applyBorder="1" applyAlignment="1" applyProtection="1">
      <alignment horizontal="center" vertical="center" wrapText="1"/>
      <protection locked="0"/>
    </xf>
    <xf numFmtId="0" fontId="9" fillId="8" borderId="6" xfId="2" applyFont="1" applyFill="1" applyBorder="1" applyAlignment="1" applyProtection="1">
      <alignment horizontal="center" vertical="center" wrapText="1"/>
      <protection locked="0"/>
    </xf>
    <xf numFmtId="0" fontId="9" fillId="10" borderId="2" xfId="2" applyFont="1" applyFill="1" applyBorder="1" applyAlignment="1" applyProtection="1">
      <alignment horizontal="center" vertical="center" wrapText="1"/>
      <protection locked="0"/>
    </xf>
    <xf numFmtId="0" fontId="9" fillId="10" borderId="6" xfId="2" applyFont="1" applyFill="1" applyBorder="1" applyAlignment="1" applyProtection="1">
      <alignment horizontal="center" vertical="center" wrapText="1"/>
      <protection locked="0"/>
    </xf>
    <xf numFmtId="0" fontId="9" fillId="14" borderId="2" xfId="2" applyFont="1" applyFill="1" applyBorder="1" applyAlignment="1" applyProtection="1">
      <alignment horizontal="center" vertical="center" wrapText="1"/>
      <protection locked="0"/>
    </xf>
    <xf numFmtId="0" fontId="9" fillId="14" borderId="6" xfId="2" applyFont="1" applyFill="1" applyBorder="1" applyAlignment="1" applyProtection="1">
      <alignment horizontal="center" vertical="center" wrapText="1"/>
      <protection locked="0"/>
    </xf>
    <xf numFmtId="0" fontId="28" fillId="0" borderId="0" xfId="0" applyFont="1" applyAlignment="1">
      <alignment horizontal="center"/>
    </xf>
    <xf numFmtId="2" fontId="44" fillId="25" borderId="0" xfId="0" applyNumberFormat="1" applyFont="1" applyFill="1" applyAlignment="1">
      <alignment horizontal="center" vertical="center"/>
    </xf>
    <xf numFmtId="2" fontId="44" fillId="25" borderId="24" xfId="0" applyNumberFormat="1" applyFont="1" applyFill="1" applyBorder="1" applyAlignment="1">
      <alignment horizontal="center" vertical="center"/>
    </xf>
    <xf numFmtId="0" fontId="12" fillId="15" borderId="1" xfId="0" applyFont="1" applyFill="1" applyBorder="1" applyAlignment="1">
      <alignment horizontal="center" vertical="center" wrapText="1"/>
    </xf>
    <xf numFmtId="0" fontId="27" fillId="22" borderId="21" xfId="0" applyFont="1" applyFill="1" applyBorder="1" applyAlignment="1">
      <alignment horizontal="center" vertical="center" wrapText="1"/>
    </xf>
    <xf numFmtId="0" fontId="27" fillId="22" borderId="5" xfId="0" applyFont="1" applyFill="1" applyBorder="1" applyAlignment="1">
      <alignment horizontal="center" vertical="center" wrapText="1"/>
    </xf>
    <xf numFmtId="0" fontId="12" fillId="15" borderId="22" xfId="0" applyFont="1" applyFill="1" applyBorder="1" applyAlignment="1">
      <alignment horizontal="center" vertical="center" wrapText="1"/>
    </xf>
    <xf numFmtId="0" fontId="12" fillId="15" borderId="21" xfId="0" applyFont="1" applyFill="1" applyBorder="1" applyAlignment="1">
      <alignment horizontal="center" vertical="center" wrapText="1"/>
    </xf>
    <xf numFmtId="0" fontId="12" fillId="15" borderId="5" xfId="0" applyFont="1" applyFill="1" applyBorder="1" applyAlignment="1">
      <alignment horizontal="center" vertical="center" wrapText="1"/>
    </xf>
    <xf numFmtId="0" fontId="9" fillId="12" borderId="5" xfId="2" applyFont="1" applyFill="1" applyBorder="1" applyAlignment="1" applyProtection="1">
      <alignment horizontal="center" vertical="center" wrapText="1"/>
      <protection locked="0"/>
    </xf>
    <xf numFmtId="0" fontId="9" fillId="12" borderId="4" xfId="2" applyFont="1" applyFill="1" applyBorder="1" applyAlignment="1" applyProtection="1">
      <alignment horizontal="center" vertical="center" wrapText="1"/>
      <protection locked="0"/>
    </xf>
    <xf numFmtId="0" fontId="4" fillId="12" borderId="1" xfId="0" applyFont="1" applyFill="1" applyBorder="1" applyAlignment="1" applyProtection="1">
      <alignment horizontal="center" vertical="center"/>
      <protection locked="0"/>
    </xf>
    <xf numFmtId="0" fontId="9" fillId="8" borderId="3" xfId="2" applyFont="1" applyFill="1" applyBorder="1" applyAlignment="1" applyProtection="1">
      <alignment horizontal="center" vertical="center" wrapText="1"/>
      <protection locked="0"/>
    </xf>
    <xf numFmtId="0" fontId="9" fillId="10" borderId="3" xfId="2" applyFont="1" applyFill="1" applyBorder="1" applyAlignment="1" applyProtection="1">
      <alignment horizontal="center" vertical="center" wrapText="1"/>
      <protection locked="0"/>
    </xf>
    <xf numFmtId="0" fontId="9" fillId="11" borderId="2" xfId="2" applyFont="1" applyFill="1" applyBorder="1" applyAlignment="1" applyProtection="1">
      <alignment horizontal="center" vertical="center" wrapText="1"/>
      <protection locked="0"/>
    </xf>
    <xf numFmtId="0" fontId="9" fillId="11" borderId="6" xfId="2" applyFont="1" applyFill="1" applyBorder="1" applyAlignment="1" applyProtection="1">
      <alignment horizontal="center" vertical="center" wrapText="1"/>
      <protection locked="0"/>
    </xf>
    <xf numFmtId="0" fontId="9" fillId="11" borderId="3" xfId="2" applyFont="1" applyFill="1" applyBorder="1" applyAlignment="1" applyProtection="1">
      <alignment horizontal="center" vertical="center" wrapText="1"/>
      <protection locked="0"/>
    </xf>
    <xf numFmtId="0" fontId="7" fillId="0" borderId="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0" borderId="8" xfId="0" applyFont="1" applyBorder="1" applyAlignment="1">
      <alignment horizontal="center" vertical="center"/>
    </xf>
    <xf numFmtId="0" fontId="7" fillId="0" borderId="7" xfId="0" applyFont="1" applyBorder="1" applyAlignment="1">
      <alignment horizontal="center" wrapText="1"/>
    </xf>
    <xf numFmtId="0" fontId="7" fillId="0" borderId="14" xfId="0" applyFont="1" applyBorder="1" applyAlignment="1">
      <alignment horizontal="center" wrapText="1"/>
    </xf>
    <xf numFmtId="0" fontId="7" fillId="0" borderId="8" xfId="0" applyFont="1" applyBorder="1" applyAlignment="1">
      <alignment horizontal="center" wrapText="1"/>
    </xf>
    <xf numFmtId="0" fontId="4" fillId="12" borderId="1" xfId="0" applyFont="1" applyFill="1" applyBorder="1" applyAlignment="1">
      <alignment horizontal="center" vertical="center"/>
    </xf>
    <xf numFmtId="0" fontId="5" fillId="3" borderId="1" xfId="2" applyFont="1" applyFill="1" applyBorder="1" applyAlignment="1">
      <alignment horizontal="center" vertical="center" wrapText="1"/>
    </xf>
    <xf numFmtId="0" fontId="9" fillId="8" borderId="2" xfId="2" applyFont="1" applyFill="1" applyBorder="1" applyAlignment="1">
      <alignment horizontal="center" vertical="center" wrapText="1"/>
    </xf>
    <xf numFmtId="0" fontId="9" fillId="8" borderId="6" xfId="2" applyFont="1" applyFill="1" applyBorder="1" applyAlignment="1">
      <alignment horizontal="center" vertical="center" wrapText="1"/>
    </xf>
    <xf numFmtId="0" fontId="9" fillId="8" borderId="3" xfId="2" applyFont="1" applyFill="1" applyBorder="1" applyAlignment="1">
      <alignment horizontal="center" vertical="center" wrapText="1"/>
    </xf>
    <xf numFmtId="0" fontId="9" fillId="10" borderId="2" xfId="2" applyFont="1" applyFill="1" applyBorder="1" applyAlignment="1">
      <alignment horizontal="center" vertical="center" wrapText="1"/>
    </xf>
    <xf numFmtId="0" fontId="9" fillId="10" borderId="6" xfId="2" applyFont="1" applyFill="1" applyBorder="1" applyAlignment="1">
      <alignment horizontal="center" vertical="center" wrapText="1"/>
    </xf>
    <xf numFmtId="0" fontId="9" fillId="10" borderId="3" xfId="2" applyFont="1" applyFill="1" applyBorder="1" applyAlignment="1">
      <alignment horizontal="center" vertical="center" wrapText="1"/>
    </xf>
    <xf numFmtId="0" fontId="4" fillId="12" borderId="2" xfId="0" applyFont="1" applyFill="1" applyBorder="1" applyAlignment="1">
      <alignment horizontal="center" vertical="center"/>
    </xf>
    <xf numFmtId="0" fontId="4" fillId="12" borderId="6" xfId="0" applyFont="1" applyFill="1" applyBorder="1" applyAlignment="1">
      <alignment horizontal="center" vertical="center"/>
    </xf>
    <xf numFmtId="0" fontId="4" fillId="12" borderId="3" xfId="0" applyFont="1" applyFill="1" applyBorder="1" applyAlignment="1">
      <alignment horizontal="center" vertical="center"/>
    </xf>
    <xf numFmtId="0" fontId="9" fillId="10" borderId="2" xfId="2" applyFont="1" applyFill="1" applyBorder="1" applyAlignment="1">
      <alignment horizontal="center" vertical="center"/>
    </xf>
    <xf numFmtId="0" fontId="9" fillId="10" borderId="6" xfId="2" applyFont="1" applyFill="1" applyBorder="1" applyAlignment="1">
      <alignment horizontal="center" vertical="center"/>
    </xf>
    <xf numFmtId="0" fontId="9" fillId="10" borderId="3" xfId="2" applyFont="1" applyFill="1" applyBorder="1" applyAlignment="1">
      <alignment horizontal="center" vertical="center"/>
    </xf>
    <xf numFmtId="0" fontId="9" fillId="12" borderId="1" xfId="2" applyFont="1" applyFill="1" applyBorder="1" applyAlignment="1" applyProtection="1">
      <alignment horizontal="center" vertical="center" wrapText="1"/>
      <protection locked="0"/>
    </xf>
    <xf numFmtId="0" fontId="9" fillId="11" borderId="1" xfId="2" applyFont="1" applyFill="1" applyBorder="1" applyAlignment="1" applyProtection="1">
      <alignment horizontal="center" vertical="center" wrapText="1"/>
      <protection locked="0"/>
    </xf>
    <xf numFmtId="0" fontId="9" fillId="10" borderId="1" xfId="2" applyFont="1" applyFill="1" applyBorder="1" applyAlignment="1">
      <alignment horizontal="center" vertical="center" wrapText="1"/>
    </xf>
    <xf numFmtId="0" fontId="9" fillId="8" borderId="1" xfId="2" applyFont="1" applyFill="1" applyBorder="1" applyAlignment="1">
      <alignment horizontal="center" vertical="center" wrapText="1"/>
    </xf>
    <xf numFmtId="6" fontId="7" fillId="0" borderId="7" xfId="0" applyNumberFormat="1" applyFont="1" applyBorder="1" applyAlignment="1">
      <alignment horizontal="center" vertical="center"/>
    </xf>
    <xf numFmtId="6" fontId="7" fillId="0" borderId="8" xfId="0" applyNumberFormat="1" applyFont="1" applyBorder="1" applyAlignment="1">
      <alignment horizontal="center" vertical="center"/>
    </xf>
    <xf numFmtId="6" fontId="7" fillId="13" borderId="7" xfId="0" applyNumberFormat="1" applyFont="1" applyFill="1" applyBorder="1" applyAlignment="1">
      <alignment horizontal="center" vertical="center"/>
    </xf>
    <xf numFmtId="6" fontId="7" fillId="13" borderId="8" xfId="0" applyNumberFormat="1" applyFont="1" applyFill="1" applyBorder="1" applyAlignment="1">
      <alignment horizontal="center" vertical="center"/>
    </xf>
    <xf numFmtId="0" fontId="26" fillId="12" borderId="1" xfId="5" applyFont="1" applyFill="1" applyBorder="1" applyAlignment="1" applyProtection="1">
      <alignment horizontal="center" vertical="center"/>
    </xf>
    <xf numFmtId="0" fontId="26" fillId="12" borderId="2" xfId="5" applyFont="1" applyFill="1" applyBorder="1" applyAlignment="1" applyProtection="1">
      <alignment horizontal="center" vertical="center"/>
      <protection locked="0"/>
    </xf>
    <xf numFmtId="0" fontId="26" fillId="12" borderId="6" xfId="5" applyFont="1" applyFill="1" applyBorder="1" applyAlignment="1" applyProtection="1">
      <alignment horizontal="center" vertical="center"/>
      <protection locked="0"/>
    </xf>
    <xf numFmtId="0" fontId="26" fillId="12" borderId="3" xfId="5" applyFont="1" applyFill="1" applyBorder="1" applyAlignment="1" applyProtection="1">
      <alignment horizontal="center" vertical="center"/>
      <protection locked="0"/>
    </xf>
    <xf numFmtId="0" fontId="5" fillId="3" borderId="2" xfId="2" applyFont="1" applyFill="1" applyBorder="1" applyAlignment="1" applyProtection="1">
      <alignment horizontal="center" vertical="center" wrapText="1"/>
      <protection locked="0"/>
    </xf>
    <xf numFmtId="0" fontId="5" fillId="3" borderId="6" xfId="2" applyFont="1" applyFill="1" applyBorder="1" applyAlignment="1" applyProtection="1">
      <alignment horizontal="center" vertical="center" wrapText="1"/>
      <protection locked="0"/>
    </xf>
    <xf numFmtId="0" fontId="5" fillId="3" borderId="3" xfId="2" applyFont="1" applyFill="1" applyBorder="1" applyAlignment="1" applyProtection="1">
      <alignment horizontal="center" vertical="center" wrapText="1"/>
      <protection locked="0"/>
    </xf>
    <xf numFmtId="0" fontId="35" fillId="0" borderId="1" xfId="3" applyFont="1" applyBorder="1" applyAlignment="1" applyProtection="1">
      <alignment horizontal="center" vertical="center" wrapText="1"/>
      <protection locked="0"/>
    </xf>
    <xf numFmtId="0" fontId="8" fillId="23" borderId="1" xfId="2" applyFont="1" applyFill="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8" fillId="23" borderId="1" xfId="2" applyFont="1" applyFill="1" applyBorder="1" applyAlignment="1" applyProtection="1">
      <alignment horizontal="center" vertical="center"/>
      <protection locked="0"/>
    </xf>
    <xf numFmtId="0" fontId="7" fillId="0" borderId="1" xfId="0" applyFont="1" applyBorder="1" applyAlignment="1"/>
    <xf numFmtId="0" fontId="56" fillId="26" borderId="1" xfId="0" applyFont="1" applyFill="1" applyBorder="1"/>
  </cellXfs>
  <cellStyles count="9">
    <cellStyle name="Hipervínculo" xfId="5" builtinId="8"/>
    <cellStyle name="Hyperlink" xfId="6" xr:uid="{32FB56E5-283C-46D3-A3DC-CE3A3B4C5774}"/>
    <cellStyle name="Millares" xfId="8" builtinId="3"/>
    <cellStyle name="Moneda" xfId="7" builtinId="4"/>
    <cellStyle name="Normal" xfId="0" builtinId="0"/>
    <cellStyle name="Normal 2" xfId="2" xr:uid="{5C90B4C3-3FA4-41BC-A613-586752CFE0E5}"/>
    <cellStyle name="Normal 3" xfId="3" xr:uid="{5C6A6F66-75CA-49A1-9994-3DA22992953C}"/>
    <cellStyle name="Normal 4" xfId="1" xr:uid="{17E30475-285B-4091-A4FF-E3EC61419A78}"/>
    <cellStyle name="Porcentaje" xfId="4" builtinId="5"/>
  </cellStyles>
  <dxfs count="43">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C00000"/>
        </patternFill>
      </fill>
    </dxf>
    <dxf>
      <font>
        <color theme="0"/>
      </font>
      <fill>
        <patternFill>
          <bgColor rgb="FFFF0000"/>
        </patternFill>
      </fill>
    </dxf>
  </dxfs>
  <tableStyles count="0" defaultTableStyle="TableStyleMedium2" defaultPivotStyle="PivotStyleLight16"/>
  <colors>
    <mruColors>
      <color rgb="FFFFCC99"/>
      <color rgb="FFFFCC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PORTADA!A1"/></Relationships>
</file>

<file path=xl/drawings/_rels/drawing11.xml.rels><?xml version="1.0" encoding="UTF-8" standalone="yes"?>
<Relationships xmlns="http://schemas.openxmlformats.org/package/2006/relationships"><Relationship Id="rId1" Type="http://schemas.openxmlformats.org/officeDocument/2006/relationships/hyperlink" Target="#PORTADA!A1"/></Relationships>
</file>

<file path=xl/drawings/_rels/drawing12.xml.rels><?xml version="1.0" encoding="UTF-8" standalone="yes"?>
<Relationships xmlns="http://schemas.openxmlformats.org/package/2006/relationships"><Relationship Id="rId1" Type="http://schemas.openxmlformats.org/officeDocument/2006/relationships/hyperlink" Target="#PORTADA!A1"/></Relationships>
</file>

<file path=xl/drawings/_rels/drawing13.xml.rels><?xml version="1.0" encoding="UTF-8" standalone="yes"?>
<Relationships xmlns="http://schemas.openxmlformats.org/package/2006/relationships"><Relationship Id="rId1" Type="http://schemas.openxmlformats.org/officeDocument/2006/relationships/hyperlink" Target="#PORTADA!A1"/></Relationships>
</file>

<file path=xl/drawings/_rels/drawing14.xml.rels><?xml version="1.0" encoding="UTF-8" standalone="yes"?>
<Relationships xmlns="http://schemas.openxmlformats.org/package/2006/relationships"><Relationship Id="rId1" Type="http://schemas.openxmlformats.org/officeDocument/2006/relationships/hyperlink" Target="#PORTADA!A1"/></Relationships>
</file>

<file path=xl/drawings/_rels/drawing15.xml.rels><?xml version="1.0" encoding="UTF-8" standalone="yes"?>
<Relationships xmlns="http://schemas.openxmlformats.org/package/2006/relationships"><Relationship Id="rId1" Type="http://schemas.openxmlformats.org/officeDocument/2006/relationships/hyperlink" Target="#PORTADA!A1"/></Relationships>
</file>

<file path=xl/drawings/_rels/drawing2.xml.rels><?xml version="1.0" encoding="UTF-8" standalone="yes"?>
<Relationships xmlns="http://schemas.openxmlformats.org/package/2006/relationships"><Relationship Id="rId3" Type="http://schemas.openxmlformats.org/officeDocument/2006/relationships/hyperlink" Target="#GABYS!A1"/><Relationship Id="rId2" Type="http://schemas.openxmlformats.org/officeDocument/2006/relationships/hyperlink" Target="#Financiera!A1"/><Relationship Id="rId1" Type="http://schemas.openxmlformats.org/officeDocument/2006/relationships/hyperlink" Target="#TSI!A1"/></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hyperlink" Target="#PORTADA!A1"/></Relationships>
</file>

<file path=xl/drawings/_rels/drawing5.xml.rels><?xml version="1.0" encoding="UTF-8" standalone="yes"?>
<Relationships xmlns="http://schemas.openxmlformats.org/package/2006/relationships"><Relationship Id="rId1" Type="http://schemas.openxmlformats.org/officeDocument/2006/relationships/hyperlink" Target="#PORTADA!A1"/></Relationships>
</file>

<file path=xl/drawings/_rels/drawing6.xml.rels><?xml version="1.0" encoding="UTF-8" standalone="yes"?>
<Relationships xmlns="http://schemas.openxmlformats.org/package/2006/relationships"><Relationship Id="rId1" Type="http://schemas.openxmlformats.org/officeDocument/2006/relationships/hyperlink" Target="#PORTADA!A1"/></Relationships>
</file>

<file path=xl/drawings/_rels/drawing7.xml.rels><?xml version="1.0" encoding="UTF-8" standalone="yes"?>
<Relationships xmlns="http://schemas.openxmlformats.org/package/2006/relationships"><Relationship Id="rId1" Type="http://schemas.openxmlformats.org/officeDocument/2006/relationships/hyperlink" Target="#PORTADA!A1"/></Relationships>
</file>

<file path=xl/drawings/_rels/drawing8.xml.rels><?xml version="1.0" encoding="UTF-8" standalone="yes"?>
<Relationships xmlns="http://schemas.openxmlformats.org/package/2006/relationships"><Relationship Id="rId1" Type="http://schemas.openxmlformats.org/officeDocument/2006/relationships/hyperlink" Target="#PORTADA!A1"/></Relationships>
</file>

<file path=xl/drawings/_rels/drawing9.xml.rels><?xml version="1.0" encoding="UTF-8" standalone="yes"?>
<Relationships xmlns="http://schemas.openxmlformats.org/package/2006/relationships"><Relationship Id="rId1" Type="http://schemas.openxmlformats.org/officeDocument/2006/relationships/hyperlink" Target="#PORTADA!A1"/></Relationships>
</file>

<file path=xl/drawings/drawing1.xml><?xml version="1.0" encoding="utf-8"?>
<xdr:wsDr xmlns:xdr="http://schemas.openxmlformats.org/drawingml/2006/spreadsheetDrawing" xmlns:a="http://schemas.openxmlformats.org/drawingml/2006/main">
  <xdr:oneCellAnchor>
    <xdr:from>
      <xdr:col>0</xdr:col>
      <xdr:colOff>66126</xdr:colOff>
      <xdr:row>0</xdr:row>
      <xdr:rowOff>43810</xdr:rowOff>
    </xdr:from>
    <xdr:ext cx="523047" cy="770591"/>
    <xdr:pic>
      <xdr:nvPicPr>
        <xdr:cNvPr id="2" name="Imagen 1">
          <a:extLst>
            <a:ext uri="{FF2B5EF4-FFF2-40B4-BE49-F238E27FC236}">
              <a16:creationId xmlns:a16="http://schemas.microsoft.com/office/drawing/2014/main" id="{069B5319-98B0-47CA-B9E8-AB1979C528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126" y="43810"/>
          <a:ext cx="523047" cy="770591"/>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1424214</xdr:colOff>
      <xdr:row>0</xdr:row>
      <xdr:rowOff>407276</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59C36A3-CB92-492B-867D-1B76655F7BDC}"/>
            </a:ext>
          </a:extLst>
        </xdr:cNvPr>
        <xdr:cNvSpPr/>
      </xdr:nvSpPr>
      <xdr:spPr>
        <a:xfrm>
          <a:off x="0" y="0"/>
          <a:ext cx="3755571" cy="407276"/>
        </a:xfrm>
        <a:prstGeom prst="round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solidFill>
                <a:sysClr val="windowText" lastClr="000000"/>
              </a:solidFill>
            </a:rPr>
            <a:t>SUB.</a:t>
          </a:r>
          <a:r>
            <a:rPr lang="es-CO" sz="1800" b="1" baseline="0">
              <a:solidFill>
                <a:sysClr val="windowText" lastClr="000000"/>
              </a:solidFill>
            </a:rPr>
            <a:t> PLANIFICACIÓN ENERGÉTICA</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691911</xdr:colOff>
      <xdr:row>0</xdr:row>
      <xdr:rowOff>407276</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4D888EB8-D9EB-4CA4-B1F0-7201F0D5E41D}"/>
            </a:ext>
          </a:extLst>
        </xdr:cNvPr>
        <xdr:cNvSpPr/>
      </xdr:nvSpPr>
      <xdr:spPr>
        <a:xfrm>
          <a:off x="0" y="0"/>
          <a:ext cx="2875472" cy="407276"/>
        </a:xfrm>
        <a:prstGeom prst="round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solidFill>
                <a:sysClr val="windowText" lastClr="000000"/>
              </a:solidFill>
            </a:rPr>
            <a:t>SUB.</a:t>
          </a:r>
          <a:r>
            <a:rPr lang="es-CO" sz="1400" b="1" baseline="0">
              <a:solidFill>
                <a:sysClr val="windowText" lastClr="000000"/>
              </a:solidFill>
            </a:rPr>
            <a:t> CONTRATOS Y SEGUIMIENTO</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19707</xdr:rowOff>
    </xdr:from>
    <xdr:to>
      <xdr:col>7</xdr:col>
      <xdr:colOff>607629</xdr:colOff>
      <xdr:row>0</xdr:row>
      <xdr:rowOff>426983</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87524A3-932D-4B60-9328-23A313CA574E}"/>
            </a:ext>
          </a:extLst>
        </xdr:cNvPr>
        <xdr:cNvSpPr/>
      </xdr:nvSpPr>
      <xdr:spPr>
        <a:xfrm>
          <a:off x="0" y="19707"/>
          <a:ext cx="3054569" cy="407276"/>
        </a:xfrm>
        <a:prstGeom prst="round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COMUNIDADES ENERGÉTICAS</a:t>
          </a:r>
          <a:endParaRPr lang="es-CO" sz="700" b="1">
            <a:solidFill>
              <a:sysClr val="windowText" lastClr="00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13854</xdr:rowOff>
    </xdr:from>
    <xdr:to>
      <xdr:col>7</xdr:col>
      <xdr:colOff>562841</xdr:colOff>
      <xdr:row>0</xdr:row>
      <xdr:rowOff>421130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EF4319B6-0D83-4D76-9748-D89BEA246238}"/>
            </a:ext>
          </a:extLst>
        </xdr:cNvPr>
        <xdr:cNvSpPr/>
      </xdr:nvSpPr>
      <xdr:spPr>
        <a:xfrm>
          <a:off x="0" y="13854"/>
          <a:ext cx="3506932" cy="407276"/>
        </a:xfrm>
        <a:prstGeom prst="round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solidFill>
                <a:sysClr val="windowText" lastClr="000000"/>
              </a:solidFill>
            </a:rPr>
            <a:t>TALENTO HUMANO</a:t>
          </a:r>
          <a:endParaRPr lang="es-CO" sz="1000" b="1">
            <a:solidFill>
              <a:sysClr val="windowText" lastClr="00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19707</xdr:rowOff>
    </xdr:from>
    <xdr:to>
      <xdr:col>7</xdr:col>
      <xdr:colOff>599418</xdr:colOff>
      <xdr:row>0</xdr:row>
      <xdr:rowOff>426983</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3FCE6D48-D5BC-EA02-215E-8115622DB749}"/>
            </a:ext>
          </a:extLst>
        </xdr:cNvPr>
        <xdr:cNvSpPr/>
      </xdr:nvSpPr>
      <xdr:spPr>
        <a:xfrm>
          <a:off x="0" y="19707"/>
          <a:ext cx="1896789" cy="407276"/>
        </a:xfrm>
        <a:prstGeom prst="round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ysClr val="windowText" lastClr="000000"/>
              </a:solidFill>
            </a:rPr>
            <a:t>FINANCIERA</a:t>
          </a:r>
          <a:endParaRPr lang="es-CO" sz="900" b="1">
            <a:solidFill>
              <a:sysClr val="windowText" lastClr="000000"/>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576302</xdr:colOff>
      <xdr:row>0</xdr:row>
      <xdr:rowOff>407276</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D5E38240-BC08-424E-952F-874D1650BE76}"/>
            </a:ext>
          </a:extLst>
        </xdr:cNvPr>
        <xdr:cNvSpPr/>
      </xdr:nvSpPr>
      <xdr:spPr>
        <a:xfrm>
          <a:off x="0" y="0"/>
          <a:ext cx="1872983" cy="407276"/>
        </a:xfrm>
        <a:prstGeom prst="round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solidFill>
                <a:sysClr val="windowText" lastClr="000000"/>
              </a:solidFill>
            </a:rPr>
            <a:t>GABYS</a:t>
          </a:r>
          <a:endParaRPr lang="es-CO" sz="10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14</xdr:row>
      <xdr:rowOff>7620</xdr:rowOff>
    </xdr:from>
    <xdr:to>
      <xdr:col>7</xdr:col>
      <xdr:colOff>723900</xdr:colOff>
      <xdr:row>16</xdr:row>
      <xdr:rowOff>41291</xdr:rowOff>
    </xdr:to>
    <xdr:sp macro="" textlink="">
      <xdr:nvSpPr>
        <xdr:cNvPr id="2" name="Rectángulo: esquinas redondeadas 1">
          <a:extLst>
            <a:ext uri="{FF2B5EF4-FFF2-40B4-BE49-F238E27FC236}">
              <a16:creationId xmlns:a16="http://schemas.microsoft.com/office/drawing/2014/main" id="{BAF176F2-F173-4E15-8F99-E200E6662AAD}"/>
            </a:ext>
          </a:extLst>
        </xdr:cNvPr>
        <xdr:cNvSpPr/>
      </xdr:nvSpPr>
      <xdr:spPr>
        <a:xfrm>
          <a:off x="0" y="7620"/>
          <a:ext cx="8778240" cy="399431"/>
        </a:xfrm>
        <a:prstGeom prst="roundRect">
          <a:avLst/>
        </a:prstGeom>
        <a:solidFill>
          <a:srgbClr val="00206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b="1">
              <a:solidFill>
                <a:schemeClr val="bg1"/>
              </a:solidFill>
            </a:rPr>
            <a:t>SUB.</a:t>
          </a:r>
          <a:r>
            <a:rPr lang="es-CO" sz="2400" b="1" baseline="0">
              <a:solidFill>
                <a:schemeClr val="bg1"/>
              </a:solidFill>
            </a:rPr>
            <a:t> CONTRATOS Y SEGUIMIENTO</a:t>
          </a:r>
        </a:p>
      </xdr:txBody>
    </xdr:sp>
    <xdr:clientData/>
  </xdr:twoCellAnchor>
  <xdr:twoCellAnchor>
    <xdr:from>
      <xdr:col>6</xdr:col>
      <xdr:colOff>624840</xdr:colOff>
      <xdr:row>13</xdr:row>
      <xdr:rowOff>30480</xdr:rowOff>
    </xdr:from>
    <xdr:to>
      <xdr:col>7</xdr:col>
      <xdr:colOff>670560</xdr:colOff>
      <xdr:row>17</xdr:row>
      <xdr:rowOff>60960</xdr:rowOff>
    </xdr:to>
    <xdr:sp macro="" textlink="">
      <xdr:nvSpPr>
        <xdr:cNvPr id="3" name="Hexágono 2">
          <a:extLst>
            <a:ext uri="{FF2B5EF4-FFF2-40B4-BE49-F238E27FC236}">
              <a16:creationId xmlns:a16="http://schemas.microsoft.com/office/drawing/2014/main" id="{F8BC3ECF-CD46-3355-4942-3D6937E6B0B0}"/>
            </a:ext>
          </a:extLst>
        </xdr:cNvPr>
        <xdr:cNvSpPr/>
      </xdr:nvSpPr>
      <xdr:spPr>
        <a:xfrm>
          <a:off x="7886700" y="358140"/>
          <a:ext cx="838200" cy="640080"/>
        </a:xfrm>
        <a:prstGeom prst="hexagon">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0" cap="none" spc="0">
              <a:ln w="0"/>
              <a:solidFill>
                <a:schemeClr val="tx1"/>
              </a:solidFill>
              <a:effectLst>
                <a:outerShdw blurRad="38100" dist="19050" dir="2700000" algn="tl" rotWithShape="0">
                  <a:schemeClr val="dk1">
                    <a:alpha val="40000"/>
                  </a:schemeClr>
                </a:outerShdw>
              </a:effectLst>
            </a:rPr>
            <a:t>28%</a:t>
          </a:r>
          <a:endParaRPr lang="es-CO"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0</xdr:col>
      <xdr:colOff>0</xdr:colOff>
      <xdr:row>30</xdr:row>
      <xdr:rowOff>7620</xdr:rowOff>
    </xdr:from>
    <xdr:to>
      <xdr:col>7</xdr:col>
      <xdr:colOff>723900</xdr:colOff>
      <xdr:row>32</xdr:row>
      <xdr:rowOff>41291</xdr:rowOff>
    </xdr:to>
    <xdr:sp macro="" textlink="">
      <xdr:nvSpPr>
        <xdr:cNvPr id="4" name="Rectángulo: esquinas redondeadas 3">
          <a:extLst>
            <a:ext uri="{FF2B5EF4-FFF2-40B4-BE49-F238E27FC236}">
              <a16:creationId xmlns:a16="http://schemas.microsoft.com/office/drawing/2014/main" id="{3EBEA468-97B0-481B-8446-883942C809AE}"/>
            </a:ext>
          </a:extLst>
        </xdr:cNvPr>
        <xdr:cNvSpPr/>
      </xdr:nvSpPr>
      <xdr:spPr>
        <a:xfrm>
          <a:off x="0" y="7620"/>
          <a:ext cx="8778240" cy="399431"/>
        </a:xfrm>
        <a:prstGeom prst="roundRect">
          <a:avLst/>
        </a:prstGeom>
        <a:solidFill>
          <a:srgbClr val="00206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b="1">
              <a:solidFill>
                <a:schemeClr val="bg1"/>
              </a:solidFill>
            </a:rPr>
            <a:t>SUB.</a:t>
          </a:r>
          <a:r>
            <a:rPr lang="es-CO" sz="2400" b="1" baseline="0">
              <a:solidFill>
                <a:schemeClr val="bg1"/>
              </a:solidFill>
            </a:rPr>
            <a:t> PLANIFICACIÓN ENERGÉTICA</a:t>
          </a:r>
        </a:p>
      </xdr:txBody>
    </xdr:sp>
    <xdr:clientData/>
  </xdr:twoCellAnchor>
  <xdr:twoCellAnchor>
    <xdr:from>
      <xdr:col>6</xdr:col>
      <xdr:colOff>662212</xdr:colOff>
      <xdr:row>30</xdr:row>
      <xdr:rowOff>8284</xdr:rowOff>
    </xdr:from>
    <xdr:to>
      <xdr:col>7</xdr:col>
      <xdr:colOff>778417</xdr:colOff>
      <xdr:row>33</xdr:row>
      <xdr:rowOff>152122</xdr:rowOff>
    </xdr:to>
    <xdr:sp macro="" textlink="">
      <xdr:nvSpPr>
        <xdr:cNvPr id="5" name="Hexágono 4">
          <a:extLst>
            <a:ext uri="{FF2B5EF4-FFF2-40B4-BE49-F238E27FC236}">
              <a16:creationId xmlns:a16="http://schemas.microsoft.com/office/drawing/2014/main" id="{A1D7E866-A5D1-4144-A818-99BCA0D47F41}"/>
            </a:ext>
          </a:extLst>
        </xdr:cNvPr>
        <xdr:cNvSpPr/>
      </xdr:nvSpPr>
      <xdr:spPr>
        <a:xfrm>
          <a:off x="7918336" y="16174028"/>
          <a:ext cx="908171" cy="689653"/>
        </a:xfrm>
        <a:prstGeom prst="hexagon">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0" cap="none" spc="0">
              <a:ln w="0"/>
              <a:solidFill>
                <a:schemeClr val="tx1"/>
              </a:solidFill>
              <a:effectLst>
                <a:outerShdw blurRad="38100" dist="19050" dir="2700000" algn="tl" rotWithShape="0">
                  <a:schemeClr val="dk1">
                    <a:alpha val="40000"/>
                  </a:schemeClr>
                </a:outerShdw>
              </a:effectLst>
            </a:rPr>
            <a:t>212%</a:t>
          </a:r>
          <a:endParaRPr lang="es-CO"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0</xdr:col>
      <xdr:colOff>0</xdr:colOff>
      <xdr:row>24</xdr:row>
      <xdr:rowOff>91440</xdr:rowOff>
    </xdr:from>
    <xdr:to>
      <xdr:col>7</xdr:col>
      <xdr:colOff>723900</xdr:colOff>
      <xdr:row>25</xdr:row>
      <xdr:rowOff>102251</xdr:rowOff>
    </xdr:to>
    <xdr:sp macro="" textlink="">
      <xdr:nvSpPr>
        <xdr:cNvPr id="6" name="Rectángulo: esquinas redondeadas 5">
          <a:extLst>
            <a:ext uri="{FF2B5EF4-FFF2-40B4-BE49-F238E27FC236}">
              <a16:creationId xmlns:a16="http://schemas.microsoft.com/office/drawing/2014/main" id="{D7CA33FD-EE01-4B38-8EFE-7C055E11D4AF}"/>
            </a:ext>
          </a:extLst>
        </xdr:cNvPr>
        <xdr:cNvSpPr/>
      </xdr:nvSpPr>
      <xdr:spPr>
        <a:xfrm>
          <a:off x="0" y="6736080"/>
          <a:ext cx="8778240" cy="399431"/>
        </a:xfrm>
        <a:prstGeom prst="roundRect">
          <a:avLst/>
        </a:prstGeom>
        <a:solidFill>
          <a:srgbClr val="00206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b="1">
              <a:solidFill>
                <a:schemeClr val="bg1"/>
              </a:solidFill>
            </a:rPr>
            <a:t>SUB.</a:t>
          </a:r>
          <a:r>
            <a:rPr lang="es-CO" sz="2400" b="1" baseline="0">
              <a:solidFill>
                <a:schemeClr val="bg1"/>
              </a:solidFill>
            </a:rPr>
            <a:t> CONTRATOS Y SEGUIMIENTO</a:t>
          </a:r>
        </a:p>
      </xdr:txBody>
    </xdr:sp>
    <xdr:clientData/>
  </xdr:twoCellAnchor>
  <xdr:twoCellAnchor>
    <xdr:from>
      <xdr:col>0</xdr:col>
      <xdr:colOff>0</xdr:colOff>
      <xdr:row>46</xdr:row>
      <xdr:rowOff>45720</xdr:rowOff>
    </xdr:from>
    <xdr:to>
      <xdr:col>7</xdr:col>
      <xdr:colOff>723900</xdr:colOff>
      <xdr:row>48</xdr:row>
      <xdr:rowOff>79391</xdr:rowOff>
    </xdr:to>
    <xdr:sp macro="" textlink="">
      <xdr:nvSpPr>
        <xdr:cNvPr id="8" name="Rectángulo: esquinas redondeadas 7">
          <a:extLst>
            <a:ext uri="{FF2B5EF4-FFF2-40B4-BE49-F238E27FC236}">
              <a16:creationId xmlns:a16="http://schemas.microsoft.com/office/drawing/2014/main" id="{9A93DC0E-B11A-40EB-8134-3F0BB49F47F6}"/>
            </a:ext>
          </a:extLst>
        </xdr:cNvPr>
        <xdr:cNvSpPr/>
      </xdr:nvSpPr>
      <xdr:spPr>
        <a:xfrm>
          <a:off x="0" y="15697200"/>
          <a:ext cx="8778240" cy="399431"/>
        </a:xfrm>
        <a:prstGeom prst="roundRect">
          <a:avLst/>
        </a:prstGeom>
        <a:solidFill>
          <a:srgbClr val="00206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b="1">
              <a:solidFill>
                <a:schemeClr val="bg1"/>
              </a:solidFill>
            </a:rPr>
            <a:t>PLANEACIÓN</a:t>
          </a:r>
          <a:endParaRPr lang="es-CO" sz="2400" b="1" baseline="0">
            <a:solidFill>
              <a:schemeClr val="bg1"/>
            </a:solidFill>
          </a:endParaRPr>
        </a:p>
      </xdr:txBody>
    </xdr:sp>
    <xdr:clientData/>
  </xdr:twoCellAnchor>
  <xdr:twoCellAnchor>
    <xdr:from>
      <xdr:col>6</xdr:col>
      <xdr:colOff>647700</xdr:colOff>
      <xdr:row>46</xdr:row>
      <xdr:rowOff>0</xdr:rowOff>
    </xdr:from>
    <xdr:to>
      <xdr:col>7</xdr:col>
      <xdr:colOff>769620</xdr:colOff>
      <xdr:row>49</xdr:row>
      <xdr:rowOff>121920</xdr:rowOff>
    </xdr:to>
    <xdr:sp macro="" textlink="">
      <xdr:nvSpPr>
        <xdr:cNvPr id="9" name="Hexágono 8">
          <a:extLst>
            <a:ext uri="{FF2B5EF4-FFF2-40B4-BE49-F238E27FC236}">
              <a16:creationId xmlns:a16="http://schemas.microsoft.com/office/drawing/2014/main" id="{B077CBFC-7D96-4DDD-8707-4F776BFC74AE}"/>
            </a:ext>
          </a:extLst>
        </xdr:cNvPr>
        <xdr:cNvSpPr/>
      </xdr:nvSpPr>
      <xdr:spPr>
        <a:xfrm>
          <a:off x="7909560" y="11551920"/>
          <a:ext cx="914400" cy="693420"/>
        </a:xfrm>
        <a:prstGeom prst="hexagon">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0" cap="none" spc="0">
              <a:ln w="0"/>
              <a:solidFill>
                <a:schemeClr val="tx1"/>
              </a:solidFill>
              <a:effectLst>
                <a:outerShdw blurRad="38100" dist="19050" dir="2700000" algn="tl" rotWithShape="0">
                  <a:schemeClr val="dk1">
                    <a:alpha val="40000"/>
                  </a:schemeClr>
                </a:outerShdw>
              </a:effectLst>
            </a:rPr>
            <a:t>169%</a:t>
          </a:r>
          <a:endParaRPr lang="es-CO"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0</xdr:col>
      <xdr:colOff>0</xdr:colOff>
      <xdr:row>83</xdr:row>
      <xdr:rowOff>30480</xdr:rowOff>
    </xdr:from>
    <xdr:to>
      <xdr:col>7</xdr:col>
      <xdr:colOff>723900</xdr:colOff>
      <xdr:row>85</xdr:row>
      <xdr:rowOff>64151</xdr:rowOff>
    </xdr:to>
    <xdr:sp macro="" textlink="">
      <xdr:nvSpPr>
        <xdr:cNvPr id="7" name="Rectángulo: esquinas redondeadas 6">
          <a:extLst>
            <a:ext uri="{FF2B5EF4-FFF2-40B4-BE49-F238E27FC236}">
              <a16:creationId xmlns:a16="http://schemas.microsoft.com/office/drawing/2014/main" id="{CC51E8F8-986D-4C4C-810A-69DA1219199A}"/>
            </a:ext>
          </a:extLst>
        </xdr:cNvPr>
        <xdr:cNvSpPr/>
      </xdr:nvSpPr>
      <xdr:spPr>
        <a:xfrm>
          <a:off x="0" y="26776680"/>
          <a:ext cx="8778240" cy="399431"/>
        </a:xfrm>
        <a:prstGeom prst="roundRect">
          <a:avLst/>
        </a:prstGeom>
        <a:solidFill>
          <a:srgbClr val="00206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b="1">
              <a:solidFill>
                <a:schemeClr val="bg1"/>
              </a:solidFill>
            </a:rPr>
            <a:t>COMUNICACIONES</a:t>
          </a:r>
          <a:endParaRPr lang="es-CO" sz="2400" b="1" baseline="0">
            <a:solidFill>
              <a:schemeClr val="bg1"/>
            </a:solidFill>
          </a:endParaRPr>
        </a:p>
      </xdr:txBody>
    </xdr:sp>
    <xdr:clientData/>
  </xdr:twoCellAnchor>
  <xdr:twoCellAnchor>
    <xdr:from>
      <xdr:col>6</xdr:col>
      <xdr:colOff>647700</xdr:colOff>
      <xdr:row>83</xdr:row>
      <xdr:rowOff>22860</xdr:rowOff>
    </xdr:from>
    <xdr:to>
      <xdr:col>7</xdr:col>
      <xdr:colOff>685800</xdr:colOff>
      <xdr:row>86</xdr:row>
      <xdr:rowOff>144780</xdr:rowOff>
    </xdr:to>
    <xdr:sp macro="" textlink="">
      <xdr:nvSpPr>
        <xdr:cNvPr id="10" name="Hexágono 9">
          <a:extLst>
            <a:ext uri="{FF2B5EF4-FFF2-40B4-BE49-F238E27FC236}">
              <a16:creationId xmlns:a16="http://schemas.microsoft.com/office/drawing/2014/main" id="{060922F9-4D53-4BF5-9477-BE10E40451F2}"/>
            </a:ext>
          </a:extLst>
        </xdr:cNvPr>
        <xdr:cNvSpPr/>
      </xdr:nvSpPr>
      <xdr:spPr>
        <a:xfrm>
          <a:off x="7909560" y="26769060"/>
          <a:ext cx="830580" cy="670560"/>
        </a:xfrm>
        <a:prstGeom prst="hexagon">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0" cap="none" spc="0">
              <a:ln w="0"/>
              <a:solidFill>
                <a:schemeClr val="tx1"/>
              </a:solidFill>
              <a:effectLst>
                <a:outerShdw blurRad="38100" dist="19050" dir="2700000" algn="tl" rotWithShape="0">
                  <a:schemeClr val="dk1">
                    <a:alpha val="40000"/>
                  </a:schemeClr>
                </a:outerShdw>
              </a:effectLst>
            </a:rPr>
            <a:t>51%</a:t>
          </a:r>
          <a:endParaRPr lang="es-CO"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0</xdr:col>
      <xdr:colOff>0</xdr:colOff>
      <xdr:row>65</xdr:row>
      <xdr:rowOff>45720</xdr:rowOff>
    </xdr:from>
    <xdr:to>
      <xdr:col>7</xdr:col>
      <xdr:colOff>723900</xdr:colOff>
      <xdr:row>67</xdr:row>
      <xdr:rowOff>79391</xdr:rowOff>
    </xdr:to>
    <xdr:sp macro="" textlink="">
      <xdr:nvSpPr>
        <xdr:cNvPr id="11" name="Rectángulo: esquinas redondeadas 10">
          <a:extLst>
            <a:ext uri="{FF2B5EF4-FFF2-40B4-BE49-F238E27FC236}">
              <a16:creationId xmlns:a16="http://schemas.microsoft.com/office/drawing/2014/main" id="{0EFAE28E-65B5-4CE1-8EEB-7BAA7B93C8D7}"/>
            </a:ext>
          </a:extLst>
        </xdr:cNvPr>
        <xdr:cNvSpPr/>
      </xdr:nvSpPr>
      <xdr:spPr>
        <a:xfrm>
          <a:off x="0" y="16062960"/>
          <a:ext cx="8778240" cy="399431"/>
        </a:xfrm>
        <a:prstGeom prst="roundRect">
          <a:avLst/>
        </a:prstGeom>
        <a:solidFill>
          <a:srgbClr val="00206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b="1">
              <a:solidFill>
                <a:schemeClr val="bg1"/>
              </a:solidFill>
            </a:rPr>
            <a:t>PLANEACIÓN</a:t>
          </a:r>
          <a:endParaRPr lang="es-CO" sz="2400" b="1" baseline="0">
            <a:solidFill>
              <a:schemeClr val="bg1"/>
            </a:solidFill>
          </a:endParaRPr>
        </a:p>
      </xdr:txBody>
    </xdr:sp>
    <xdr:clientData/>
  </xdr:twoCellAnchor>
  <xdr:twoCellAnchor>
    <xdr:from>
      <xdr:col>0</xdr:col>
      <xdr:colOff>0</xdr:colOff>
      <xdr:row>100</xdr:row>
      <xdr:rowOff>30480</xdr:rowOff>
    </xdr:from>
    <xdr:to>
      <xdr:col>7</xdr:col>
      <xdr:colOff>723900</xdr:colOff>
      <xdr:row>102</xdr:row>
      <xdr:rowOff>64151</xdr:rowOff>
    </xdr:to>
    <xdr:sp macro="" textlink="">
      <xdr:nvSpPr>
        <xdr:cNvPr id="13" name="Rectángulo: esquinas redondeadas 12">
          <a:extLst>
            <a:ext uri="{FF2B5EF4-FFF2-40B4-BE49-F238E27FC236}">
              <a16:creationId xmlns:a16="http://schemas.microsoft.com/office/drawing/2014/main" id="{8CB907B3-B463-4565-A583-4605DF350A98}"/>
            </a:ext>
          </a:extLst>
        </xdr:cNvPr>
        <xdr:cNvSpPr/>
      </xdr:nvSpPr>
      <xdr:spPr>
        <a:xfrm>
          <a:off x="0" y="26776680"/>
          <a:ext cx="8778240" cy="399431"/>
        </a:xfrm>
        <a:prstGeom prst="roundRect">
          <a:avLst/>
        </a:prstGeom>
        <a:solidFill>
          <a:srgbClr val="00206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b="1">
              <a:solidFill>
                <a:schemeClr val="bg1"/>
              </a:solidFill>
            </a:rPr>
            <a:t>COMUNICACIONES</a:t>
          </a:r>
          <a:endParaRPr lang="es-CO" sz="2400" b="1" baseline="0">
            <a:solidFill>
              <a:schemeClr val="bg1"/>
            </a:solidFill>
          </a:endParaRPr>
        </a:p>
      </xdr:txBody>
    </xdr:sp>
    <xdr:clientData/>
  </xdr:twoCellAnchor>
  <xdr:twoCellAnchor>
    <xdr:from>
      <xdr:col>0</xdr:col>
      <xdr:colOff>0</xdr:colOff>
      <xdr:row>114</xdr:row>
      <xdr:rowOff>30480</xdr:rowOff>
    </xdr:from>
    <xdr:to>
      <xdr:col>7</xdr:col>
      <xdr:colOff>723900</xdr:colOff>
      <xdr:row>116</xdr:row>
      <xdr:rowOff>64151</xdr:rowOff>
    </xdr:to>
    <xdr:sp macro="" textlink="">
      <xdr:nvSpPr>
        <xdr:cNvPr id="15" name="Rectángulo: esquinas redondeadas 14">
          <a:extLst>
            <a:ext uri="{FF2B5EF4-FFF2-40B4-BE49-F238E27FC236}">
              <a16:creationId xmlns:a16="http://schemas.microsoft.com/office/drawing/2014/main" id="{434D838F-E4E2-4B34-A606-EA45ED0DC8E3}"/>
            </a:ext>
          </a:extLst>
        </xdr:cNvPr>
        <xdr:cNvSpPr/>
      </xdr:nvSpPr>
      <xdr:spPr>
        <a:xfrm>
          <a:off x="0" y="26776680"/>
          <a:ext cx="8778240" cy="399431"/>
        </a:xfrm>
        <a:prstGeom prst="roundRect">
          <a:avLst/>
        </a:prstGeom>
        <a:solidFill>
          <a:srgbClr val="00206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b="1" baseline="0">
              <a:solidFill>
                <a:schemeClr val="bg1"/>
              </a:solidFill>
            </a:rPr>
            <a:t>CONTROL INTERNO</a:t>
          </a:r>
        </a:p>
      </xdr:txBody>
    </xdr:sp>
    <xdr:clientData/>
  </xdr:twoCellAnchor>
  <xdr:twoCellAnchor>
    <xdr:from>
      <xdr:col>6</xdr:col>
      <xdr:colOff>533400</xdr:colOff>
      <xdr:row>114</xdr:row>
      <xdr:rowOff>22860</xdr:rowOff>
    </xdr:from>
    <xdr:to>
      <xdr:col>7</xdr:col>
      <xdr:colOff>777240</xdr:colOff>
      <xdr:row>117</xdr:row>
      <xdr:rowOff>144780</xdr:rowOff>
    </xdr:to>
    <xdr:sp macro="" textlink="">
      <xdr:nvSpPr>
        <xdr:cNvPr id="16" name="Hexágono 15">
          <a:extLst>
            <a:ext uri="{FF2B5EF4-FFF2-40B4-BE49-F238E27FC236}">
              <a16:creationId xmlns:a16="http://schemas.microsoft.com/office/drawing/2014/main" id="{241886B7-CCB9-47ED-A641-D4D771E5DC6F}"/>
            </a:ext>
          </a:extLst>
        </xdr:cNvPr>
        <xdr:cNvSpPr/>
      </xdr:nvSpPr>
      <xdr:spPr>
        <a:xfrm>
          <a:off x="7795260" y="36370260"/>
          <a:ext cx="1036320" cy="670560"/>
        </a:xfrm>
        <a:prstGeom prst="hexagon">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0" cap="none" spc="0">
              <a:ln w="0"/>
              <a:solidFill>
                <a:schemeClr val="tx1"/>
              </a:solidFill>
              <a:effectLst>
                <a:outerShdw blurRad="38100" dist="19050" dir="2700000" algn="tl" rotWithShape="0">
                  <a:schemeClr val="dk1">
                    <a:alpha val="40000"/>
                  </a:schemeClr>
                </a:outerShdw>
              </a:effectLst>
            </a:rPr>
            <a:t>1612%</a:t>
          </a:r>
          <a:endParaRPr lang="es-CO"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0</xdr:col>
      <xdr:colOff>0</xdr:colOff>
      <xdr:row>132</xdr:row>
      <xdr:rowOff>30480</xdr:rowOff>
    </xdr:from>
    <xdr:to>
      <xdr:col>7</xdr:col>
      <xdr:colOff>723900</xdr:colOff>
      <xdr:row>133</xdr:row>
      <xdr:rowOff>156882</xdr:rowOff>
    </xdr:to>
    <xdr:sp macro="" textlink="">
      <xdr:nvSpPr>
        <xdr:cNvPr id="17" name="Rectángulo: esquinas redondeadas 16">
          <a:extLst>
            <a:ext uri="{FF2B5EF4-FFF2-40B4-BE49-F238E27FC236}">
              <a16:creationId xmlns:a16="http://schemas.microsoft.com/office/drawing/2014/main" id="{D34AC772-7B1A-4109-A56C-809E8E2A2DE6}"/>
            </a:ext>
          </a:extLst>
        </xdr:cNvPr>
        <xdr:cNvSpPr/>
      </xdr:nvSpPr>
      <xdr:spPr>
        <a:xfrm>
          <a:off x="0" y="39788951"/>
          <a:ext cx="8764121" cy="311299"/>
        </a:xfrm>
        <a:prstGeom prst="roundRect">
          <a:avLst/>
        </a:prstGeom>
        <a:solidFill>
          <a:srgbClr val="00206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b="1" baseline="0">
              <a:solidFill>
                <a:schemeClr val="bg1"/>
              </a:solidFill>
            </a:rPr>
            <a:t>OF. JURÍDICA</a:t>
          </a:r>
        </a:p>
      </xdr:txBody>
    </xdr:sp>
    <xdr:clientData/>
  </xdr:twoCellAnchor>
  <xdr:twoCellAnchor>
    <xdr:from>
      <xdr:col>6</xdr:col>
      <xdr:colOff>762000</xdr:colOff>
      <xdr:row>132</xdr:row>
      <xdr:rowOff>22860</xdr:rowOff>
    </xdr:from>
    <xdr:to>
      <xdr:col>7</xdr:col>
      <xdr:colOff>777240</xdr:colOff>
      <xdr:row>134</xdr:row>
      <xdr:rowOff>144780</xdr:rowOff>
    </xdr:to>
    <xdr:sp macro="" textlink="">
      <xdr:nvSpPr>
        <xdr:cNvPr id="18" name="Hexágono 17">
          <a:extLst>
            <a:ext uri="{FF2B5EF4-FFF2-40B4-BE49-F238E27FC236}">
              <a16:creationId xmlns:a16="http://schemas.microsoft.com/office/drawing/2014/main" id="{D7BF3F70-DE7E-4AE2-AD6C-4E45843A0FA9}"/>
            </a:ext>
          </a:extLst>
        </xdr:cNvPr>
        <xdr:cNvSpPr/>
      </xdr:nvSpPr>
      <xdr:spPr>
        <a:xfrm>
          <a:off x="8012206" y="39781331"/>
          <a:ext cx="805255" cy="491714"/>
        </a:xfrm>
        <a:prstGeom prst="hexagon">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0" cap="none" spc="0">
              <a:ln w="0"/>
              <a:solidFill>
                <a:schemeClr val="tx1"/>
              </a:solidFill>
              <a:effectLst>
                <a:outerShdw blurRad="38100" dist="19050" dir="2700000" algn="tl" rotWithShape="0">
                  <a:schemeClr val="dk1">
                    <a:alpha val="40000"/>
                  </a:schemeClr>
                </a:outerShdw>
              </a:effectLst>
            </a:rPr>
            <a:t>35%</a:t>
          </a:r>
          <a:endParaRPr lang="es-CO"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0</xdr:col>
      <xdr:colOff>0</xdr:colOff>
      <xdr:row>142</xdr:row>
      <xdr:rowOff>30480</xdr:rowOff>
    </xdr:from>
    <xdr:to>
      <xdr:col>7</xdr:col>
      <xdr:colOff>723900</xdr:colOff>
      <xdr:row>143</xdr:row>
      <xdr:rowOff>156882</xdr:rowOff>
    </xdr:to>
    <xdr:sp macro="" textlink="">
      <xdr:nvSpPr>
        <xdr:cNvPr id="19" name="Rectángulo: esquinas redondeadas 18">
          <a:hlinkClick xmlns:r="http://schemas.openxmlformats.org/officeDocument/2006/relationships" r:id="rId1"/>
          <a:extLst>
            <a:ext uri="{FF2B5EF4-FFF2-40B4-BE49-F238E27FC236}">
              <a16:creationId xmlns:a16="http://schemas.microsoft.com/office/drawing/2014/main" id="{F51BE8D0-0FA3-40CE-910F-FC201824A40D}"/>
            </a:ext>
          </a:extLst>
        </xdr:cNvPr>
        <xdr:cNvSpPr/>
      </xdr:nvSpPr>
      <xdr:spPr>
        <a:xfrm>
          <a:off x="0" y="47466480"/>
          <a:ext cx="8775900" cy="306402"/>
        </a:xfrm>
        <a:prstGeom prst="roundRect">
          <a:avLst/>
        </a:prstGeom>
        <a:solidFill>
          <a:srgbClr val="00206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b="1" baseline="0">
              <a:solidFill>
                <a:schemeClr val="bg1"/>
              </a:solidFill>
            </a:rPr>
            <a:t>TECNOLOGÍA Y SISTEMAS DE INFORMACIÓN TSI</a:t>
          </a:r>
        </a:p>
      </xdr:txBody>
    </xdr:sp>
    <xdr:clientData/>
  </xdr:twoCellAnchor>
  <xdr:twoCellAnchor>
    <xdr:from>
      <xdr:col>6</xdr:col>
      <xdr:colOff>633877</xdr:colOff>
      <xdr:row>140</xdr:row>
      <xdr:rowOff>171215</xdr:rowOff>
    </xdr:from>
    <xdr:to>
      <xdr:col>7</xdr:col>
      <xdr:colOff>750267</xdr:colOff>
      <xdr:row>143</xdr:row>
      <xdr:rowOff>111064</xdr:rowOff>
    </xdr:to>
    <xdr:sp macro="" textlink="">
      <xdr:nvSpPr>
        <xdr:cNvPr id="20" name="Hexágono 19">
          <a:extLst>
            <a:ext uri="{FF2B5EF4-FFF2-40B4-BE49-F238E27FC236}">
              <a16:creationId xmlns:a16="http://schemas.microsoft.com/office/drawing/2014/main" id="{942CEB24-D595-4E50-AC79-5CD757710372}"/>
            </a:ext>
          </a:extLst>
        </xdr:cNvPr>
        <xdr:cNvSpPr/>
      </xdr:nvSpPr>
      <xdr:spPr>
        <a:xfrm>
          <a:off x="7909965" y="47341038"/>
          <a:ext cx="912107" cy="486061"/>
        </a:xfrm>
        <a:prstGeom prst="hexagon">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0" cap="none" spc="0">
              <a:ln w="0"/>
              <a:solidFill>
                <a:schemeClr val="tx1"/>
              </a:solidFill>
              <a:effectLst>
                <a:outerShdw blurRad="38100" dist="19050" dir="2700000" algn="tl" rotWithShape="0">
                  <a:schemeClr val="dk1">
                    <a:alpha val="40000"/>
                  </a:schemeClr>
                </a:outerShdw>
              </a:effectLst>
            </a:rPr>
            <a:t>100%</a:t>
          </a:r>
          <a:endParaRPr lang="es-CO"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0</xdr:col>
      <xdr:colOff>0</xdr:colOff>
      <xdr:row>161</xdr:row>
      <xdr:rowOff>30480</xdr:rowOff>
    </xdr:from>
    <xdr:to>
      <xdr:col>7</xdr:col>
      <xdr:colOff>723900</xdr:colOff>
      <xdr:row>162</xdr:row>
      <xdr:rowOff>156882</xdr:rowOff>
    </xdr:to>
    <xdr:sp macro="" textlink="">
      <xdr:nvSpPr>
        <xdr:cNvPr id="21" name="Rectángulo: esquinas redondeadas 20">
          <a:extLst>
            <a:ext uri="{FF2B5EF4-FFF2-40B4-BE49-F238E27FC236}">
              <a16:creationId xmlns:a16="http://schemas.microsoft.com/office/drawing/2014/main" id="{C75EBAB2-8ABA-46ED-9CB3-94C7549874F3}"/>
            </a:ext>
          </a:extLst>
        </xdr:cNvPr>
        <xdr:cNvSpPr/>
      </xdr:nvSpPr>
      <xdr:spPr>
        <a:xfrm>
          <a:off x="0" y="42411127"/>
          <a:ext cx="8764121" cy="311299"/>
        </a:xfrm>
        <a:prstGeom prst="roundRect">
          <a:avLst/>
        </a:prstGeom>
        <a:solidFill>
          <a:srgbClr val="00206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b="1" baseline="0">
              <a:solidFill>
                <a:schemeClr val="bg1"/>
              </a:solidFill>
            </a:rPr>
            <a:t>CONTROL INTERNO DISCIPLINARIO</a:t>
          </a:r>
        </a:p>
      </xdr:txBody>
    </xdr:sp>
    <xdr:clientData/>
  </xdr:twoCellAnchor>
  <xdr:twoCellAnchor>
    <xdr:from>
      <xdr:col>6</xdr:col>
      <xdr:colOff>762000</xdr:colOff>
      <xdr:row>161</xdr:row>
      <xdr:rowOff>22860</xdr:rowOff>
    </xdr:from>
    <xdr:to>
      <xdr:col>7</xdr:col>
      <xdr:colOff>777240</xdr:colOff>
      <xdr:row>163</xdr:row>
      <xdr:rowOff>144780</xdr:rowOff>
    </xdr:to>
    <xdr:sp macro="" textlink="">
      <xdr:nvSpPr>
        <xdr:cNvPr id="22" name="Hexágono 21">
          <a:extLst>
            <a:ext uri="{FF2B5EF4-FFF2-40B4-BE49-F238E27FC236}">
              <a16:creationId xmlns:a16="http://schemas.microsoft.com/office/drawing/2014/main" id="{B309B1C4-FAAE-448D-9430-6CC303D4B070}"/>
            </a:ext>
          </a:extLst>
        </xdr:cNvPr>
        <xdr:cNvSpPr/>
      </xdr:nvSpPr>
      <xdr:spPr>
        <a:xfrm>
          <a:off x="8012206" y="42403507"/>
          <a:ext cx="805255" cy="491714"/>
        </a:xfrm>
        <a:prstGeom prst="hexagon">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0" cap="none" spc="0">
              <a:ln w="0"/>
              <a:solidFill>
                <a:schemeClr val="tx1"/>
              </a:solidFill>
              <a:effectLst>
                <a:outerShdw blurRad="38100" dist="19050" dir="2700000" algn="tl" rotWithShape="0">
                  <a:schemeClr val="dk1">
                    <a:alpha val="40000"/>
                  </a:schemeClr>
                </a:outerShdw>
              </a:effectLst>
            </a:rPr>
            <a:t>63%</a:t>
          </a:r>
          <a:endParaRPr lang="es-CO"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0</xdr:col>
      <xdr:colOff>0</xdr:colOff>
      <xdr:row>174</xdr:row>
      <xdr:rowOff>30480</xdr:rowOff>
    </xdr:from>
    <xdr:to>
      <xdr:col>7</xdr:col>
      <xdr:colOff>723900</xdr:colOff>
      <xdr:row>175</xdr:row>
      <xdr:rowOff>156882</xdr:rowOff>
    </xdr:to>
    <xdr:sp macro="" textlink="">
      <xdr:nvSpPr>
        <xdr:cNvPr id="23" name="Rectángulo: esquinas redondeadas 22">
          <a:extLst>
            <a:ext uri="{FF2B5EF4-FFF2-40B4-BE49-F238E27FC236}">
              <a16:creationId xmlns:a16="http://schemas.microsoft.com/office/drawing/2014/main" id="{8A0A2E9E-8BDE-4C04-9093-CD21AA3F6551}"/>
            </a:ext>
          </a:extLst>
        </xdr:cNvPr>
        <xdr:cNvSpPr/>
      </xdr:nvSpPr>
      <xdr:spPr>
        <a:xfrm>
          <a:off x="0" y="45840127"/>
          <a:ext cx="8764121" cy="311299"/>
        </a:xfrm>
        <a:prstGeom prst="roundRect">
          <a:avLst/>
        </a:prstGeom>
        <a:solidFill>
          <a:srgbClr val="00206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b="1" baseline="0">
              <a:solidFill>
                <a:schemeClr val="bg1"/>
              </a:solidFill>
            </a:rPr>
            <a:t>TALENTO HUMANO</a:t>
          </a:r>
        </a:p>
      </xdr:txBody>
    </xdr:sp>
    <xdr:clientData/>
  </xdr:twoCellAnchor>
  <xdr:twoCellAnchor>
    <xdr:from>
      <xdr:col>6</xdr:col>
      <xdr:colOff>465044</xdr:colOff>
      <xdr:row>173</xdr:row>
      <xdr:rowOff>17256</xdr:rowOff>
    </xdr:from>
    <xdr:to>
      <xdr:col>8</xdr:col>
      <xdr:colOff>0</xdr:colOff>
      <xdr:row>176</xdr:row>
      <xdr:rowOff>94353</xdr:rowOff>
    </xdr:to>
    <xdr:sp macro="" textlink="">
      <xdr:nvSpPr>
        <xdr:cNvPr id="24" name="Hexágono 23">
          <a:extLst>
            <a:ext uri="{FF2B5EF4-FFF2-40B4-BE49-F238E27FC236}">
              <a16:creationId xmlns:a16="http://schemas.microsoft.com/office/drawing/2014/main" id="{30C3B953-F512-4879-8F92-795D55FA8178}"/>
            </a:ext>
          </a:extLst>
        </xdr:cNvPr>
        <xdr:cNvSpPr/>
      </xdr:nvSpPr>
      <xdr:spPr>
        <a:xfrm>
          <a:off x="7715250" y="48437874"/>
          <a:ext cx="1154205" cy="491714"/>
        </a:xfrm>
        <a:prstGeom prst="hexagon">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0" cap="none" spc="0">
              <a:ln w="0"/>
              <a:solidFill>
                <a:schemeClr val="tx1"/>
              </a:solidFill>
              <a:effectLst>
                <a:outerShdw blurRad="38100" dist="19050" dir="2700000" algn="tl" rotWithShape="0">
                  <a:schemeClr val="dk1">
                    <a:alpha val="40000"/>
                  </a:schemeClr>
                </a:outerShdw>
              </a:effectLst>
            </a:rPr>
            <a:t>90%</a:t>
          </a:r>
          <a:endParaRPr lang="es-CO" sz="105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0</xdr:col>
      <xdr:colOff>0</xdr:colOff>
      <xdr:row>197</xdr:row>
      <xdr:rowOff>30480</xdr:rowOff>
    </xdr:from>
    <xdr:to>
      <xdr:col>5</xdr:col>
      <xdr:colOff>741405</xdr:colOff>
      <xdr:row>198</xdr:row>
      <xdr:rowOff>156882</xdr:rowOff>
    </xdr:to>
    <xdr:sp macro="" textlink="">
      <xdr:nvSpPr>
        <xdr:cNvPr id="25" name="Rectángulo: esquinas redondeadas 24">
          <a:hlinkClick xmlns:r="http://schemas.openxmlformats.org/officeDocument/2006/relationships" r:id="rId2"/>
          <a:extLst>
            <a:ext uri="{FF2B5EF4-FFF2-40B4-BE49-F238E27FC236}">
              <a16:creationId xmlns:a16="http://schemas.microsoft.com/office/drawing/2014/main" id="{7E0AF61C-2701-406A-99B3-CCE4E821609F}"/>
            </a:ext>
          </a:extLst>
        </xdr:cNvPr>
        <xdr:cNvSpPr/>
      </xdr:nvSpPr>
      <xdr:spPr>
        <a:xfrm>
          <a:off x="0" y="60043129"/>
          <a:ext cx="7201243" cy="311753"/>
        </a:xfrm>
        <a:prstGeom prst="roundRect">
          <a:avLst/>
        </a:prstGeom>
        <a:solidFill>
          <a:srgbClr val="00206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b="1" baseline="0">
              <a:solidFill>
                <a:schemeClr val="bg1"/>
              </a:solidFill>
            </a:rPr>
            <a:t>FINANCIERA</a:t>
          </a:r>
        </a:p>
      </xdr:txBody>
    </xdr:sp>
    <xdr:clientData/>
  </xdr:twoCellAnchor>
  <xdr:twoCellAnchor>
    <xdr:from>
      <xdr:col>5</xdr:col>
      <xdr:colOff>782594</xdr:colOff>
      <xdr:row>197</xdr:row>
      <xdr:rowOff>0</xdr:rowOff>
    </xdr:from>
    <xdr:to>
      <xdr:col>8</xdr:col>
      <xdr:colOff>20595</xdr:colOff>
      <xdr:row>198</xdr:row>
      <xdr:rowOff>183194</xdr:rowOff>
    </xdr:to>
    <xdr:sp macro="" textlink="">
      <xdr:nvSpPr>
        <xdr:cNvPr id="26" name="Hexágono 25">
          <a:extLst>
            <a:ext uri="{FF2B5EF4-FFF2-40B4-BE49-F238E27FC236}">
              <a16:creationId xmlns:a16="http://schemas.microsoft.com/office/drawing/2014/main" id="{175332BE-A2D8-4F0D-9A56-092EE2EC1388}"/>
            </a:ext>
          </a:extLst>
        </xdr:cNvPr>
        <xdr:cNvSpPr/>
      </xdr:nvSpPr>
      <xdr:spPr>
        <a:xfrm>
          <a:off x="7242432" y="60012649"/>
          <a:ext cx="1606379" cy="368545"/>
        </a:xfrm>
        <a:prstGeom prst="hexagon">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0" cap="none" spc="0">
            <a:ln w="0"/>
            <a:noFill/>
            <a:effectLst>
              <a:outerShdw blurRad="38100" dist="19050" dir="2700000" algn="tl" rotWithShape="0">
                <a:schemeClr val="dk1">
                  <a:alpha val="40000"/>
                </a:schemeClr>
              </a:outerShdw>
            </a:effectLst>
          </a:endParaRPr>
        </a:p>
      </xdr:txBody>
    </xdr:sp>
    <xdr:clientData/>
  </xdr:twoCellAnchor>
  <xdr:twoCellAnchor>
    <xdr:from>
      <xdr:col>0</xdr:col>
      <xdr:colOff>0</xdr:colOff>
      <xdr:row>216</xdr:row>
      <xdr:rowOff>30480</xdr:rowOff>
    </xdr:from>
    <xdr:to>
      <xdr:col>5</xdr:col>
      <xdr:colOff>755135</xdr:colOff>
      <xdr:row>217</xdr:row>
      <xdr:rowOff>156882</xdr:rowOff>
    </xdr:to>
    <xdr:sp macro="" textlink="">
      <xdr:nvSpPr>
        <xdr:cNvPr id="27" name="Rectángulo: esquinas redondeadas 26">
          <a:hlinkClick xmlns:r="http://schemas.openxmlformats.org/officeDocument/2006/relationships" r:id="rId3"/>
          <a:extLst>
            <a:ext uri="{FF2B5EF4-FFF2-40B4-BE49-F238E27FC236}">
              <a16:creationId xmlns:a16="http://schemas.microsoft.com/office/drawing/2014/main" id="{2ECE93FD-5AEB-4D4D-BEC4-5C0FA1AFBAB2}"/>
            </a:ext>
          </a:extLst>
        </xdr:cNvPr>
        <xdr:cNvSpPr/>
      </xdr:nvSpPr>
      <xdr:spPr>
        <a:xfrm>
          <a:off x="0" y="64642588"/>
          <a:ext cx="7214973" cy="311753"/>
        </a:xfrm>
        <a:prstGeom prst="roundRect">
          <a:avLst/>
        </a:prstGeom>
        <a:solidFill>
          <a:srgbClr val="00206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b="1" baseline="0">
              <a:solidFill>
                <a:schemeClr val="bg1"/>
              </a:solidFill>
            </a:rPr>
            <a:t>GABYS</a:t>
          </a:r>
        </a:p>
      </xdr:txBody>
    </xdr:sp>
    <xdr:clientData/>
  </xdr:twoCellAnchor>
  <xdr:twoCellAnchor>
    <xdr:from>
      <xdr:col>0</xdr:col>
      <xdr:colOff>0</xdr:colOff>
      <xdr:row>2</xdr:row>
      <xdr:rowOff>7620</xdr:rowOff>
    </xdr:from>
    <xdr:to>
      <xdr:col>7</xdr:col>
      <xdr:colOff>723900</xdr:colOff>
      <xdr:row>4</xdr:row>
      <xdr:rowOff>41291</xdr:rowOff>
    </xdr:to>
    <xdr:sp macro="" textlink="">
      <xdr:nvSpPr>
        <xdr:cNvPr id="12" name="Rectángulo: esquinas redondeadas 11">
          <a:extLst>
            <a:ext uri="{FF2B5EF4-FFF2-40B4-BE49-F238E27FC236}">
              <a16:creationId xmlns:a16="http://schemas.microsoft.com/office/drawing/2014/main" id="{53920AF0-28E9-4DAB-97A3-703C9431B6A7}"/>
            </a:ext>
          </a:extLst>
        </xdr:cNvPr>
        <xdr:cNvSpPr/>
      </xdr:nvSpPr>
      <xdr:spPr>
        <a:xfrm>
          <a:off x="0" y="2600172"/>
          <a:ext cx="8755555" cy="401533"/>
        </a:xfrm>
        <a:prstGeom prst="roundRect">
          <a:avLst/>
        </a:prstGeom>
        <a:solidFill>
          <a:srgbClr val="00206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b="1">
              <a:solidFill>
                <a:schemeClr val="bg1"/>
              </a:solidFill>
            </a:rPr>
            <a:t>ÁREA</a:t>
          </a:r>
          <a:endParaRPr lang="es-CO" sz="2400" b="1" baseline="0">
            <a:solidFill>
              <a:schemeClr val="bg1"/>
            </a:solidFill>
          </a:endParaRPr>
        </a:p>
      </xdr:txBody>
    </xdr:sp>
    <xdr:clientData/>
  </xdr:twoCellAnchor>
  <xdr:twoCellAnchor>
    <xdr:from>
      <xdr:col>6</xdr:col>
      <xdr:colOff>624840</xdr:colOff>
      <xdr:row>1</xdr:row>
      <xdr:rowOff>30480</xdr:rowOff>
    </xdr:from>
    <xdr:to>
      <xdr:col>7</xdr:col>
      <xdr:colOff>670560</xdr:colOff>
      <xdr:row>5</xdr:row>
      <xdr:rowOff>60960</xdr:rowOff>
    </xdr:to>
    <xdr:sp macro="" textlink="">
      <xdr:nvSpPr>
        <xdr:cNvPr id="14" name="Hexágono 13">
          <a:extLst>
            <a:ext uri="{FF2B5EF4-FFF2-40B4-BE49-F238E27FC236}">
              <a16:creationId xmlns:a16="http://schemas.microsoft.com/office/drawing/2014/main" id="{42DE17DC-15A3-4BD3-A039-2F20E6C02E50}"/>
            </a:ext>
          </a:extLst>
        </xdr:cNvPr>
        <xdr:cNvSpPr/>
      </xdr:nvSpPr>
      <xdr:spPr>
        <a:xfrm>
          <a:off x="7868219" y="2561721"/>
          <a:ext cx="833996" cy="643584"/>
        </a:xfrm>
        <a:prstGeom prst="hexagon">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0" cap="none" spc="0">
              <a:ln w="0"/>
              <a:solidFill>
                <a:schemeClr val="tx1"/>
              </a:solidFill>
              <a:effectLst>
                <a:outerShdw blurRad="38100" dist="19050" dir="2700000" algn="tl" rotWithShape="0">
                  <a:schemeClr val="dk1">
                    <a:alpha val="40000"/>
                  </a:schemeClr>
                </a:outerShdw>
              </a:effectLst>
            </a:rPr>
            <a:t>XX%</a:t>
          </a:r>
          <a:endParaRPr lang="es-CO"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5</xdr:col>
      <xdr:colOff>782594</xdr:colOff>
      <xdr:row>216</xdr:row>
      <xdr:rowOff>0</xdr:rowOff>
    </xdr:from>
    <xdr:to>
      <xdr:col>8</xdr:col>
      <xdr:colOff>20595</xdr:colOff>
      <xdr:row>217</xdr:row>
      <xdr:rowOff>183194</xdr:rowOff>
    </xdr:to>
    <xdr:sp macro="" textlink="">
      <xdr:nvSpPr>
        <xdr:cNvPr id="31" name="Hexágono 30">
          <a:extLst>
            <a:ext uri="{FF2B5EF4-FFF2-40B4-BE49-F238E27FC236}">
              <a16:creationId xmlns:a16="http://schemas.microsoft.com/office/drawing/2014/main" id="{201D7F72-91FC-4F20-8869-847AC947B8D4}"/>
            </a:ext>
          </a:extLst>
        </xdr:cNvPr>
        <xdr:cNvSpPr/>
      </xdr:nvSpPr>
      <xdr:spPr>
        <a:xfrm>
          <a:off x="7242432" y="60012649"/>
          <a:ext cx="1606379" cy="368545"/>
        </a:xfrm>
        <a:prstGeom prst="hexagon">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0" cap="none" spc="0">
            <a:ln w="0"/>
            <a:noFill/>
            <a:effectLst>
              <a:outerShdw blurRad="38100" dist="19050" dir="2700000" algn="tl" rotWithShape="0">
                <a:schemeClr val="dk1">
                  <a:alpha val="40000"/>
                </a:schemeClr>
              </a:outerShdw>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179799</xdr:colOff>
      <xdr:row>0</xdr:row>
      <xdr:rowOff>42809</xdr:rowOff>
    </xdr:from>
    <xdr:to>
      <xdr:col>0</xdr:col>
      <xdr:colOff>672317</xdr:colOff>
      <xdr:row>1</xdr:row>
      <xdr:rowOff>196922</xdr:rowOff>
    </xdr:to>
    <xdr:pic>
      <xdr:nvPicPr>
        <xdr:cNvPr id="3" name="Imagen 2">
          <a:extLst>
            <a:ext uri="{FF2B5EF4-FFF2-40B4-BE49-F238E27FC236}">
              <a16:creationId xmlns:a16="http://schemas.microsoft.com/office/drawing/2014/main" id="{95F026C0-0D75-4C6C-CDEA-655D948BF0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9799" y="42809"/>
          <a:ext cx="492518" cy="7363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10732</xdr:rowOff>
    </xdr:from>
    <xdr:to>
      <xdr:col>7</xdr:col>
      <xdr:colOff>0</xdr:colOff>
      <xdr:row>0</xdr:row>
      <xdr:rowOff>418008</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18204C92-3411-46DE-89B3-977E4A55CF84}"/>
            </a:ext>
          </a:extLst>
        </xdr:cNvPr>
        <xdr:cNvSpPr/>
      </xdr:nvSpPr>
      <xdr:spPr>
        <a:xfrm>
          <a:off x="0" y="10732"/>
          <a:ext cx="3573887" cy="407276"/>
        </a:xfrm>
        <a:prstGeom prst="round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ysClr val="windowText" lastClr="000000"/>
              </a:solidFill>
            </a:rPr>
            <a:t>COMUNICACIONES</a:t>
          </a:r>
          <a:endParaRPr lang="es-CO" sz="1600" b="1" baseline="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0</xdr:row>
      <xdr:rowOff>0</xdr:rowOff>
    </xdr:from>
    <xdr:to>
      <xdr:col>7</xdr:col>
      <xdr:colOff>562920</xdr:colOff>
      <xdr:row>0</xdr:row>
      <xdr:rowOff>407276</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BBDD0975-F15F-4564-9E9F-E2FE629A8ABD}"/>
            </a:ext>
          </a:extLst>
        </xdr:cNvPr>
        <xdr:cNvSpPr/>
      </xdr:nvSpPr>
      <xdr:spPr>
        <a:xfrm>
          <a:off x="1" y="0"/>
          <a:ext cx="4791676" cy="407276"/>
        </a:xfrm>
        <a:prstGeom prst="round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b="1">
              <a:solidFill>
                <a:sysClr val="windowText" lastClr="000000"/>
              </a:solidFill>
            </a:rPr>
            <a:t>PLANEACIÓN INSTITUCIONAL</a:t>
          </a:r>
          <a:endParaRPr lang="es-CO" sz="2400" b="1" baseline="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1038225</xdr:colOff>
      <xdr:row>0</xdr:row>
      <xdr:rowOff>407276</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347B287B-7237-4044-A27B-1870D283C7B0}"/>
            </a:ext>
          </a:extLst>
        </xdr:cNvPr>
        <xdr:cNvSpPr/>
      </xdr:nvSpPr>
      <xdr:spPr>
        <a:xfrm>
          <a:off x="0" y="0"/>
          <a:ext cx="3381375" cy="407276"/>
        </a:xfrm>
        <a:prstGeom prst="round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baseline="0">
              <a:solidFill>
                <a:sysClr val="windowText" lastClr="000000"/>
              </a:solidFill>
            </a:rPr>
            <a:t>TECNOLOGÍA Y SISTEMAS DE INFORMACIÓN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xdr:colOff>
      <xdr:row>0</xdr:row>
      <xdr:rowOff>0</xdr:rowOff>
    </xdr:from>
    <xdr:to>
      <xdr:col>7</xdr:col>
      <xdr:colOff>579550</xdr:colOff>
      <xdr:row>0</xdr:row>
      <xdr:rowOff>407276</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8977CA5C-5ADA-4D97-87C4-D046737AC985}"/>
            </a:ext>
          </a:extLst>
        </xdr:cNvPr>
        <xdr:cNvSpPr/>
      </xdr:nvSpPr>
      <xdr:spPr>
        <a:xfrm>
          <a:off x="1" y="0"/>
          <a:ext cx="4899338" cy="407276"/>
        </a:xfrm>
        <a:prstGeom prst="round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b="1">
              <a:solidFill>
                <a:sysClr val="windowText" lastClr="000000"/>
              </a:solidFill>
            </a:rPr>
            <a:t>OF. JURÍDICA</a:t>
          </a:r>
          <a:endParaRPr lang="es-CO" sz="2400" b="1" baseline="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10732</xdr:rowOff>
    </xdr:from>
    <xdr:to>
      <xdr:col>7</xdr:col>
      <xdr:colOff>377712</xdr:colOff>
      <xdr:row>0</xdr:row>
      <xdr:rowOff>418008</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3E1E25BE-E9F2-4521-B496-D4174F0256F2}"/>
            </a:ext>
          </a:extLst>
        </xdr:cNvPr>
        <xdr:cNvSpPr/>
      </xdr:nvSpPr>
      <xdr:spPr>
        <a:xfrm>
          <a:off x="0" y="10732"/>
          <a:ext cx="5073135" cy="407276"/>
        </a:xfrm>
        <a:prstGeom prst="round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rPr>
            <a:t>CONTROL</a:t>
          </a:r>
          <a:r>
            <a:rPr lang="es-CO" sz="1200" b="1" baseline="0">
              <a:solidFill>
                <a:sysClr val="windowText" lastClr="000000"/>
              </a:solidFill>
            </a:rPr>
            <a:t> INTERNO DISCIPLINARIO</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527966</xdr:colOff>
      <xdr:row>0</xdr:row>
      <xdr:rowOff>407276</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75B8EFEE-A870-4234-A902-1F2F98737807}"/>
            </a:ext>
          </a:extLst>
        </xdr:cNvPr>
        <xdr:cNvSpPr/>
      </xdr:nvSpPr>
      <xdr:spPr>
        <a:xfrm>
          <a:off x="0" y="0"/>
          <a:ext cx="5073135" cy="407276"/>
        </a:xfrm>
        <a:prstGeom prst="round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b="1">
              <a:solidFill>
                <a:sysClr val="windowText" lastClr="000000"/>
              </a:solidFill>
            </a:rPr>
            <a:t>CONTROL INTERNO</a:t>
          </a:r>
          <a:endParaRPr lang="es-CO" sz="2400" b="1" baseline="0">
            <a:solidFill>
              <a:sysClr val="windowText" lastClr="000000"/>
            </a:solidFill>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Diana Menjura" id="{30F8E12C-75E4-4363-B834-D4D2471330EF}" userId="0eb1a1e2dd716233"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K4" dT="2026-06-24T17:00:13.32" personId="{30F8E12C-75E4-4363-B834-D4D2471330EF}" id="{8B51FA1A-796C-463B-A5AD-976C300E28E1}">
    <text xml:space="preserve">Teniendo en cuenta lo acordado en la reunión consignada en el Acta No. XXX, se realiza el ajuste de la meta, pasando de 73 a 50. </text>
  </threadedComment>
  <threadedComment ref="Y4" dT="2026-04-14T15:23:53.28" personId="{30F8E12C-75E4-4363-B834-D4D2471330EF}" id="{AB8FA11B-2756-43F7-8599-77571F550D36}">
    <text>Hay evidencias, es necesario colocar el avance de la meta, no es viable dejar en “0”
Considero necesario revisar la meta, ya que no se entiende con mucha claridad que son los entregables</text>
  </threadedComment>
  <threadedComment ref="K5" dT="2026-06-24T17:00:13.32" personId="{30F8E12C-75E4-4363-B834-D4D2471330EF}" id="{98F46FA4-D193-4013-AAFE-BFD3DB323552}">
    <text xml:space="preserve">Teniendo en cuenta lo acordado en la reunión consignada en el Acta No. XXX, se realiza el ajuste de la meta, pasando de 6 a 2. </text>
  </threadedComment>
  <threadedComment ref="K6" dT="2026-06-24T17:00:13.32" personId="{30F8E12C-75E4-4363-B834-D4D2471330EF}" id="{37DAC953-0CCD-40B2-BAA2-413803543CD8}">
    <text xml:space="preserve">Teniendo en cuenta lo acordado en la reunión consignada en el Acta No. XXX, se realiza el ajuste de la meta, pasando de 73 a 50. </text>
  </threadedComment>
  <threadedComment ref="K7" dT="2026-06-24T17:00:13.32" personId="{30F8E12C-75E4-4363-B834-D4D2471330EF}" id="{14B1F2DC-3E78-44E3-A6DD-2EA8A822AE0B}">
    <text xml:space="preserve">Teniendo en cuenta lo acordado en la reunión consignada en el Acta No. XXX, se realiza el ajuste de la meta, pasando de 10 a 5. </text>
  </threadedComment>
</ThreadedComments>
</file>

<file path=xl/threadedComments/threadedComment2.xml><?xml version="1.0" encoding="utf-8"?>
<ThreadedComments xmlns="http://schemas.microsoft.com/office/spreadsheetml/2018/threadedcomments" xmlns:x="http://schemas.openxmlformats.org/spreadsheetml/2006/main">
  <threadedComment ref="K7" dT="2026-06-24T17:00:13.32" personId="{30F8E12C-75E4-4363-B834-D4D2471330EF}" id="{8C544293-4F7D-437D-8666-0D0BD2B17ECE}">
    <text>Teniendo en cuenta lo acordado en la reunión consignada en el Acta No. XXX, se realiza el ajuste de la meta trimestral, aunque se mantiene la meta anual asi:}
I Tri: Pasa de 2 a 0
II Tri: Pasa de 3 a 4
IV Tri: Pasa de 2 a 3</text>
  </threadedComment>
</ThreadedComments>
</file>

<file path=xl/worksheets/_rels/sheet10.xml.rels><?xml version="1.0" encoding="UTF-8" standalone="yes"?>
<Relationships xmlns="http://schemas.openxmlformats.org/package/2006/relationships"><Relationship Id="rId3" Type="http://schemas.openxmlformats.org/officeDocument/2006/relationships/hyperlink" Target="https://ipsegovco-my.sharepoint.com/:f:/g/personal/planeacion_ipse_gov_co/IgDw8bgDtNy8TZj0Wt4Y934zAY2NVtQfUBgY-gbbrQvkg6Y?e=1hbwQh" TargetMode="External"/><Relationship Id="rId2" Type="http://schemas.openxmlformats.org/officeDocument/2006/relationships/hyperlink" Target="https://ipsegovco-my.sharepoint.com/:f:/g/personal/planeacion_ipse_gov_co/IgDw8bgDtNy8TZj0Wt4Y934zAY2NVtQfUBgY-gbbrQvkg6Y?e=1hbwQh" TargetMode="External"/><Relationship Id="rId1" Type="http://schemas.openxmlformats.org/officeDocument/2006/relationships/hyperlink" Target="https://ipsegovco-my.sharepoint.com/:f:/g/personal/planeacion_ipse_gov_co/IgC1CosDtT0cRYby-5YLNb_vAb7XLJC5Jc6AjKL6qPy3Usk?e=f3slXm" TargetMode="External"/><Relationship Id="rId4"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3" Type="http://schemas.openxmlformats.org/officeDocument/2006/relationships/hyperlink" Target="https://ipsegovco-my.sharepoint.com/:f:/g/personal/planeacion_ipse_gov_co/IgACoR4h_CGuQK50fMoHajNQAQaZU_CvFS8QP4Cq-gS-X5E?e=Xs5Qvc" TargetMode="External"/><Relationship Id="rId2" Type="http://schemas.openxmlformats.org/officeDocument/2006/relationships/hyperlink" Target="../../../../../../../:f:/g/personal/planeacion_ipse_gov_co/IgDtgOj1FCXVRIwsuVQZ1j3MAXD-kwEeA0OOef__KPEBUW8?e=K5C2J2" TargetMode="External"/><Relationship Id="rId1" Type="http://schemas.openxmlformats.org/officeDocument/2006/relationships/hyperlink" Target="../../../../../../../:f:/g/personal/planeacion_ipse_gov_co/IgDtgOj1FCXVRIwsuVQZ1j3MAXD-kwEeA0OOef__KPEBUW8?e=K5C2J2" TargetMode="External"/><Relationship Id="rId4"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3" Type="http://schemas.openxmlformats.org/officeDocument/2006/relationships/hyperlink" Target="https://ipsegovco-my.sharepoint.com/:f:/g/personal/planeacion_ipse_gov_co/IgAp6Z-Vuon2Rb4XZvybSbaxAe7g_OUIRyhJHJVWKP3ZHSM?e=amRAbF" TargetMode="External"/><Relationship Id="rId2" Type="http://schemas.openxmlformats.org/officeDocument/2006/relationships/hyperlink" Target="https://ipsegovco-my.sharepoint.com/:f:/g/personal/planeacion_ipse_gov_co/IgBrtonjlPMrTKLqOLcgR2I6Acie_7_4NXqpyCARPK0I9qk?e=GJ31ez" TargetMode="External"/><Relationship Id="rId1" Type="http://schemas.openxmlformats.org/officeDocument/2006/relationships/hyperlink" Target="https://ipsegovco-my.sharepoint.com/:f:/g/personal/planeacion_ipse_gov_co/IgBOEy3_x-HYRql9_2OQj26GAaDMd6GCpUK3sI3HpNmUsCw?e=etuP9R" TargetMode="External"/><Relationship Id="rId6" Type="http://schemas.openxmlformats.org/officeDocument/2006/relationships/drawing" Target="../drawings/drawing10.xml"/><Relationship Id="rId5" Type="http://schemas.openxmlformats.org/officeDocument/2006/relationships/hyperlink" Target="https://ipsegovco-my.sharepoint.com/:f:/g/personal/planeacion_ipse_gov_co/IgBjDYy49FJMTYxQWnRsw59VAcSc4IsYgkUrW0kKSf3kZDU?e=xnQX6g" TargetMode="External"/><Relationship Id="rId4" Type="http://schemas.openxmlformats.org/officeDocument/2006/relationships/hyperlink" Target="https://ipsegovco-my.sharepoint.com/:f:/g/personal/planeacion_ipse_gov_co/IgBjDYy49FJMTYxQWnRsw59VAcSc4IsYgkUrW0kKSf3kZDU?e=xnQX6g"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ipsegovco-my.sharepoint.com/:f:/g/personal/planeacion_ipse_gov_co/IgC7OC5YXAYSTYgJiR_3zpeiASNi61apNS3FmeW5lHlM3aE?e=bL3zdG" TargetMode="External"/><Relationship Id="rId3" Type="http://schemas.openxmlformats.org/officeDocument/2006/relationships/hyperlink" Target="https://ipsegovco-my.sharepoint.com/:f:/g/personal/planeacion_ipse_gov_co/IgC7OC5YXAYSTYgJiR_3zpeiASNi61apNS3FmeW5lHlM3aE?e=bL3zdG" TargetMode="External"/><Relationship Id="rId7" Type="http://schemas.openxmlformats.org/officeDocument/2006/relationships/hyperlink" Target="https://ipsegovco-my.sharepoint.com/:f:/g/personal/planeacion_ipse_gov_co/IgCyoUWPgQXsTLG01mGSyZhYATycsxGTnmJOAb2ZfRESD5w?e=tQjwOu" TargetMode="External"/><Relationship Id="rId2" Type="http://schemas.openxmlformats.org/officeDocument/2006/relationships/hyperlink" Target="https://ipsegovco-my.sharepoint.com/:f:/g/personal/planeacion_ipse_gov_co/IgCyoUWPgQXsTLG01mGSyZhYATycsxGTnmJOAb2ZfRESD5w?e=tQjwOu" TargetMode="External"/><Relationship Id="rId1" Type="http://schemas.openxmlformats.org/officeDocument/2006/relationships/hyperlink" Target="https://community.secop.gov.co/Public/Tendering/ContractNoticeManagement/Index?currentLanguage=es-CO&amp;Page=login&amp;Country=CO&amp;SkinName=CCE" TargetMode="External"/><Relationship Id="rId6" Type="http://schemas.openxmlformats.org/officeDocument/2006/relationships/hyperlink" Target="https://ipsegovco-my.sharepoint.com/personal/planeacion_ipse_gov_co/_layouts/15/onedrive.aspx?ct=1775483339575&amp;or=OWA%2DNT%2DMail&amp;startedResponseCatch=true&amp;id=%2Fpersonal%2Fplaneacion%5Fipse%5Fgov%5Fco%2FDocuments%2FPLANEACI%C3%93N%20INSTITUCIONAL%202026%2F2026%20PLANES%20DE%20ACCI%C3%93N%20AREAS%2FSCS%20PLAN%20DE%20ACCI%C3%93N%202026%2FPrimer%20Trimestre" TargetMode="External"/><Relationship Id="rId11" Type="http://schemas.openxmlformats.org/officeDocument/2006/relationships/comments" Target="../comments3.xml"/><Relationship Id="rId5" Type="http://schemas.openxmlformats.org/officeDocument/2006/relationships/hyperlink" Target="https://ipsegovco-my.sharepoint.com/personal/planeacion_ipse_gov_co/_layouts/15/onedrive.aspx?id=%2Fpersonal%2Fplaneacion%5Fipse%5Fgov%5Fco%2FDocuments%2FPLANEACI%C3%93N%20INSTITUCIONAL%202026%2F2026%20PLANES%20DE%20ACCI%C3%93N%20AREAS%2FSCS%20PLAN%20DE%20ACCI%C3%93N%202026%2FPrimer%20Trimestre%2FFila%2010%20%2D%20Informes%20de%20Supervisor&amp;viewid=24c32186%2Dfdfa%2D4c98%2D9555%2D0d423d0ba81a&amp;ct=1776095233283&amp;or=OWA%2DNT%2DMail" TargetMode="External"/><Relationship Id="rId10" Type="http://schemas.openxmlformats.org/officeDocument/2006/relationships/vmlDrawing" Target="../drawings/vmlDrawing3.vml"/><Relationship Id="rId4" Type="http://schemas.openxmlformats.org/officeDocument/2006/relationships/hyperlink" Target="https://ipsegovco-my.sharepoint.com/:f:/g/personal/planeacion_ipse_gov_co/IgA71B4_1a_0TYPVqcyWjtDmAX3UgTVya6KQkWwu7yBB7WM?e=Wecfax" TargetMode="External"/><Relationship Id="rId9"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8" Type="http://schemas.openxmlformats.org/officeDocument/2006/relationships/hyperlink" Target="https://ipsegovco-my.sharepoint.com/:f:/g/personal/planeacion_ipse_gov_co/IgCJuhSIp9-lS6OAWYDa-EYoAdFFgt-XBr7iadkHbNgMp8E" TargetMode="External"/><Relationship Id="rId13" Type="http://schemas.openxmlformats.org/officeDocument/2006/relationships/comments" Target="../comments4.xml"/><Relationship Id="rId3" Type="http://schemas.openxmlformats.org/officeDocument/2006/relationships/hyperlink" Target="https://ipsegovco-my.sharepoint.com/:f:/g/personal/planeacion_ipse_gov_co/IgB7dSifPbFWTpNW1c_O6LysAaVvNXG2vsSVJhHVzSkAajg?e=U86lib" TargetMode="External"/><Relationship Id="rId7" Type="http://schemas.openxmlformats.org/officeDocument/2006/relationships/hyperlink" Target="https://ipsegovco-my.sharepoint.com/:f:/g/personal/planeacion_ipse_gov_co/IgAL1B3s9tXjSIfes37JDpLeAWVtMRfUo41v0oarM_D4w_4" TargetMode="External"/><Relationship Id="rId12" Type="http://schemas.openxmlformats.org/officeDocument/2006/relationships/vmlDrawing" Target="../drawings/vmlDrawing4.vml"/><Relationship Id="rId2" Type="http://schemas.openxmlformats.org/officeDocument/2006/relationships/hyperlink" Target="https://ipsegovco-my.sharepoint.com/:f:/g/personal/planeacion_ipse_gov_co/IgDMQolGugPxRadmnFEf00P6AV6XGjy6Slr78SA2FejsWug?e=2XdTnb" TargetMode="External"/><Relationship Id="rId1" Type="http://schemas.openxmlformats.org/officeDocument/2006/relationships/hyperlink" Target="https://ipsegovco-my.sharepoint.com/:f:/g/personal/planeacion_ipse_gov_co/IgCTWpo1zAm0TICv6jC8WPtiAdqVqj24YRbsq-rNe_D6lOY?e=fshUIY" TargetMode="External"/><Relationship Id="rId6" Type="http://schemas.openxmlformats.org/officeDocument/2006/relationships/hyperlink" Target="https://ipsegovco-my.sharepoint.com/:f:/g/personal/planeacion_ipse_gov_co/IgAL1B3s9tXjSIfes37JDpLeAWVtMRfUo41v0oarM_D4w_4" TargetMode="External"/><Relationship Id="rId11" Type="http://schemas.openxmlformats.org/officeDocument/2006/relationships/drawing" Target="../drawings/drawing12.xml"/><Relationship Id="rId5" Type="http://schemas.openxmlformats.org/officeDocument/2006/relationships/hyperlink" Target="https://ipsegovco-my.sharepoint.com/:f:/g/personal/planeacion_ipse_gov_co/IgC4eLsQJ_b6TIOhWfgmkVQAAY_28Gg3yhL0ivyWYm2-4ms" TargetMode="External"/><Relationship Id="rId10" Type="http://schemas.openxmlformats.org/officeDocument/2006/relationships/printerSettings" Target="../printerSettings/printerSettings5.bin"/><Relationship Id="rId4" Type="http://schemas.openxmlformats.org/officeDocument/2006/relationships/hyperlink" Target="https://ipsegovco-my.sharepoint.com/:f:/g/personal/planeacion_ipse_gov_co/IgAZ7uEf5J4aQZTG27WJeo8FAeOOJeOJjUzoaW2ooTiP0mw" TargetMode="External"/><Relationship Id="rId9" Type="http://schemas.openxmlformats.org/officeDocument/2006/relationships/hyperlink" Target="https://ipsegovco-my.sharepoint.com/:f:/g/personal/planeacion_ipse_gov_co/IgCbCdq3HNwBTY1qB-5GTv1_AZf0pfgMr4wpEuSE7cgdJoM" TargetMode="External"/><Relationship Id="rId14" Type="http://schemas.microsoft.com/office/2017/10/relationships/threadedComment" Target="../threadedComments/threadedComment1.xml"/></Relationships>
</file>

<file path=xl/worksheets/_rels/sheet15.xml.rels><?xml version="1.0" encoding="UTF-8" standalone="yes"?>
<Relationships xmlns="http://schemas.openxmlformats.org/package/2006/relationships"><Relationship Id="rId8" Type="http://schemas.openxmlformats.org/officeDocument/2006/relationships/hyperlink" Target="https://ipsegovco-my.sharepoint.com/:x:/g/personal/planeacion_ipse_gov_co/IQCx0mFhGbs9RbW8qfW4pZI1AetHfOEtI9jA-NFzP0UfC5U?e=pii7EI" TargetMode="External"/><Relationship Id="rId13" Type="http://schemas.openxmlformats.org/officeDocument/2006/relationships/printerSettings" Target="../printerSettings/printerSettings6.bin"/><Relationship Id="rId3" Type="http://schemas.openxmlformats.org/officeDocument/2006/relationships/hyperlink" Target="https://ipsegovco-my.sharepoint.com/personal/planeacion_ipse_gov_co/_layouts/15/onedrive.aspx?id=%2Fpersonal%2Fplaneacion%5Fipse%5Fgov%5Fco%2FDocuments%2FPLANEACI%C3%93N%20INSTITUCIONAL%202026%2F2026%20PLANES%20DE%20ACCI%C3%93N%20AREAS%2FTALENTO%20HUMANO%20PLAN%20DE%20ACCI%C3%93N%202026%2FBienestar%2FPRIMER%20TRIMESTRE%202026%2FPLAN%20DE%20BIENESTAR%202026&amp;viewid=24c32186%2Dfdfa%2D4c98%2D9555%2D0d423d0ba81a&amp;ct=1775851448136&amp;or=OWA%2DNT%2DMail" TargetMode="External"/><Relationship Id="rId7" Type="http://schemas.openxmlformats.org/officeDocument/2006/relationships/hyperlink" Target="https://ipsegovco-my.sharepoint.com/:f:/g/personal/planeacion_ipse_gov_co/IgA2S4SgpRdXTKfbMn5BzBBbAfNb2BQ2j4gdjr9hkneVcpc?e=cSDRrJ" TargetMode="External"/><Relationship Id="rId12" Type="http://schemas.openxmlformats.org/officeDocument/2006/relationships/hyperlink" Target="https://ipsegovco.sharepoint.com/:f:/s/GrupoTHSSBT/IgBzZR37u-kYT5DBclVJxiWvAXFuRTBD8giWR1clpE_B0UE?e=Zijpxm" TargetMode="External"/><Relationship Id="rId2" Type="http://schemas.openxmlformats.org/officeDocument/2006/relationships/hyperlink" Target="https://ipse.gov.co/acuerdos-de-gestion/" TargetMode="External"/><Relationship Id="rId1" Type="http://schemas.openxmlformats.org/officeDocument/2006/relationships/hyperlink" Target="https://ipsegovco-my.sharepoint.com/:b:/r/personal/planeacion_ipse_gov_co/Documents/PLANEACI%C3%93N%20INSTITUCIONAL%202026/2026%20PLANES%20DE%20ACCI%C3%93N%20AREAS/TALENTO%20HUMANO%20PLAN%20DE%20ACCI%C3%93N%202026/CAPACITACION/Resolucion%20PIC%202026.pdf?csf=1&amp;web=1&amp;e=LQzYoA" TargetMode="External"/><Relationship Id="rId6" Type="http://schemas.openxmlformats.org/officeDocument/2006/relationships/hyperlink" Target="https://ipsegovco-my.sharepoint.com/:x:/g/personal/planeacion_ipse_gov_co/IQCylwlfhXecTJN2EZeNfyyZAQMIlrtCXLpuLMHi86zs1EQ?e=3vqMTN" TargetMode="External"/><Relationship Id="rId11" Type="http://schemas.openxmlformats.org/officeDocument/2006/relationships/hyperlink" Target="https://ipsegovco.sharepoint.com/:f:/s/GrupoTHSSBT/IgBzZR37u-kYT5DBclVJxiWvAXFuRTBD8giWR1clpE_B0UE?e=Zijpxm" TargetMode="External"/><Relationship Id="rId5" Type="http://schemas.openxmlformats.org/officeDocument/2006/relationships/hyperlink" Target="https://ipsegovco-my.sharepoint.com/personal/planeacion_ipse_gov_co/_layouts/15/onedrive.aspx?id=%2Fpersonal%2Fplaneacion%5Fipse%5Fgov%5Fco%2FDocuments%2FPLANEACI%C3%93N%20INSTITUCIONAL%202026%2F2026%20PLANES%20DE%20ACCI%C3%93N%20AREAS%2FTALENTO%20HUMANO%20PLAN%20DE%20ACCI%C3%93N%202026%2FBienestar%2FPRIMER%20TRIMESTRE%202026%2FEJECUTADO&amp;viewid=24c32186%2Dfdfa%2D4c98%2D9555%2D0d423d0ba81a&amp;ct=1775851364221&amp;or=OWA%2DNT%2DMail" TargetMode="External"/><Relationship Id="rId10" Type="http://schemas.openxmlformats.org/officeDocument/2006/relationships/hyperlink" Target="https://ipsegovco-my.sharepoint.com/:f:/g/personal/planeacion_ipse_gov_co/IgBF0nfMwH6DRqizXXlkP537AW0-Sio0VEQjKzHyVxhjxrg?e=WlCCo8" TargetMode="External"/><Relationship Id="rId4" Type="http://schemas.openxmlformats.org/officeDocument/2006/relationships/hyperlink" Target="https://ipsegovco-my.sharepoint.com/personal/planeacion_ipse_gov_co/_layouts/15/onedrive.aspx?id=%2Fpersonal%2Fplaneacion%5Fipse%5Fgov%5Fco%2FDocuments%2FPLANEACI%C3%93N%20INSTITUCIONAL%202026%2F2026%20PLANES%20DE%20ACCI%C3%93N%20AREAS%2FTALENTO%20HUMANO%20PLAN%20DE%20ACCI%C3%93N%202026%2FSGSST&amp;viewid=24c32186%2Dfdfa%2D4c98%2D9555%2D0d423d0ba81a&amp;ct=1775676845602&amp;or=OWA%2DNT%2DMail" TargetMode="External"/><Relationship Id="rId9" Type="http://schemas.openxmlformats.org/officeDocument/2006/relationships/hyperlink" Target="https://ipsegovco-my.sharepoint.com/:f:/g/personal/planeacion_ipse_gov_co/IgDrzQ8TxnSzQ59nqsGh6ABdAUOCeuZWJJTOxmI-EsFfGUU?e=KTMTbS" TargetMode="External"/><Relationship Id="rId14"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8" Type="http://schemas.openxmlformats.org/officeDocument/2006/relationships/vmlDrawing" Target="../drawings/vmlDrawing5.vml"/><Relationship Id="rId3" Type="http://schemas.openxmlformats.org/officeDocument/2006/relationships/hyperlink" Target="https://ipse.gov.co/mapa-del-sitio/transparencia-ipse/presupuestos/estados-financieros/" TargetMode="External"/><Relationship Id="rId7" Type="http://schemas.openxmlformats.org/officeDocument/2006/relationships/drawing" Target="../drawings/drawing14.xml"/><Relationship Id="rId2" Type="http://schemas.openxmlformats.org/officeDocument/2006/relationships/hyperlink" Target="https://ipse.gov.co/mapa-del-sitio/transparencia-ipse/presupuestos/ejecucion-presupuestal-historica-anual/ejecucion-presupuestal/" TargetMode="External"/><Relationship Id="rId1" Type="http://schemas.openxmlformats.org/officeDocument/2006/relationships/hyperlink" Target="https://ipse.gov.co/mapa-del-sitio/transparencia-ipse/presupuestos/presupuesto-general-asignado/" TargetMode="External"/><Relationship Id="rId6" Type="http://schemas.openxmlformats.org/officeDocument/2006/relationships/printerSettings" Target="../printerSettings/printerSettings7.bin"/><Relationship Id="rId5" Type="http://schemas.openxmlformats.org/officeDocument/2006/relationships/hyperlink" Target="https://ipse.gov.co/mapa-del-sitio/transparencia-ipse/presupuestos/estados-financieros/" TargetMode="External"/><Relationship Id="rId10" Type="http://schemas.microsoft.com/office/2017/10/relationships/threadedComment" Target="../threadedComments/threadedComment2.xml"/><Relationship Id="rId4" Type="http://schemas.openxmlformats.org/officeDocument/2006/relationships/hyperlink" Target="https://ipse.gov.co/mapa-del-sitio/transparencia-ipse/presupuestos/ejecucion-presupuestal-historica-anual/ejecucion-presupuestal/" TargetMode="External"/><Relationship Id="rId9"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8" Type="http://schemas.openxmlformats.org/officeDocument/2006/relationships/hyperlink" Target="https://ipsegovco-my.sharepoint.com/:f:/g/personal/planeacion_ipse_gov_co/IgCoaMiE5IgNRpREyOIQrGVzAetub8Kw0rbSf-TuXNlIkvY?e=iYC6TY" TargetMode="External"/><Relationship Id="rId3" Type="http://schemas.openxmlformats.org/officeDocument/2006/relationships/hyperlink" Target="https://ipsegovco-my.sharepoint.com/:f:/g/personal/planeacion_ipse_gov_co/IgBxbBvXBsPzQIsaC0cdh1CJAdYJzmcudJecsIx1OiAbUzU?e=n5nJwd" TargetMode="External"/><Relationship Id="rId7" Type="http://schemas.openxmlformats.org/officeDocument/2006/relationships/hyperlink" Target="https://ipsegovco-my.sharepoint.com/:f:/g/personal/planeacion_ipse_gov_co/IgD7ZNgmezb0RIpPS7343EpWATVQYnvP7bXC-hPVvuJKOn4?e=qrs41d" TargetMode="External"/><Relationship Id="rId12" Type="http://schemas.openxmlformats.org/officeDocument/2006/relationships/comments" Target="../comments6.xml"/><Relationship Id="rId2" Type="http://schemas.openxmlformats.org/officeDocument/2006/relationships/hyperlink" Target="https://ipsegovco-my.sharepoint.com/:f:/g/personal/planeacion_ipse_gov_co/IgC2JEImpfSySIssneUzpYeXAXurUkukaO-THtQ4rogU3Ms?e=dZ5bgB" TargetMode="External"/><Relationship Id="rId1" Type="http://schemas.openxmlformats.org/officeDocument/2006/relationships/hyperlink" Target="https://ipsegovco-my.sharepoint.com/:f:/g/personal/planeacion_ipse_gov_co/IgAbEA1R5LyzRZB9qtB1k8TWAXvxZrUDnsLWQ_iMhViBXdI?e=8WtyVs" TargetMode="External"/><Relationship Id="rId6" Type="http://schemas.openxmlformats.org/officeDocument/2006/relationships/hyperlink" Target="https://ipsegovco-my.sharepoint.com/:f:/g/personal/planeacion_ipse_gov_co/IgCPBOmJQtsAS4-2hzbOjiC-AWkWKrUyMW8Psoi4AFHJpSM?e=pFLzs3" TargetMode="External"/><Relationship Id="rId11" Type="http://schemas.openxmlformats.org/officeDocument/2006/relationships/vmlDrawing" Target="../drawings/vmlDrawing6.vml"/><Relationship Id="rId5" Type="http://schemas.openxmlformats.org/officeDocument/2006/relationships/hyperlink" Target="https://ipsegovco-my.sharepoint.com/:f:/g/personal/gabys_ipse_ipse_gov_co/IgATZSzTcj11RqG4jTRVTF2EAbiIaXKHVmNRamiK_ACqJrc?e=2ohmwx" TargetMode="External"/><Relationship Id="rId10" Type="http://schemas.openxmlformats.org/officeDocument/2006/relationships/drawing" Target="../drawings/drawing15.xml"/><Relationship Id="rId4" Type="http://schemas.openxmlformats.org/officeDocument/2006/relationships/hyperlink" Target="https://ipsegovco-my.sharepoint.com/:f:/g/personal/planeacion_ipse_gov_co/IgCmenVY2yQpQ6mwKzkTHstkASkBnJz1hUkXyXXS1nb74Fk?e=rUwgUl" TargetMode="External"/><Relationship Id="rId9"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8" Type="http://schemas.openxmlformats.org/officeDocument/2006/relationships/hyperlink" Target="https://ipsegovco-my.sharepoint.com/:x:/g/personal/planeacion_ipse_gov_co/IQBPReyhTOErTJOcRATTXFanAcDrnxqT8bv_5OQ1c6O2IYw?e=5f3lJz" TargetMode="External"/><Relationship Id="rId13" Type="http://schemas.openxmlformats.org/officeDocument/2006/relationships/hyperlink" Target="https://ipsegovco-my.sharepoint.com/:f:/g/personal/planeacion_ipse_gov_co/IgAb4g1KTf2UQq-F0SBYAVCiAVLSOOjgwf57e7JSRwlnxXg?e=dVAUVl" TargetMode="External"/><Relationship Id="rId18" Type="http://schemas.openxmlformats.org/officeDocument/2006/relationships/hyperlink" Target="https://ipsegovco-my.sharepoint.com/:f:/g/personal/planeacion_ipse_gov_co/IgD45sjFKMpdQa0iBwAQDQieAddIdNmTDNaIXPGPwqpeeqE?e=4NKCki" TargetMode="External"/><Relationship Id="rId26" Type="http://schemas.openxmlformats.org/officeDocument/2006/relationships/drawing" Target="../drawings/drawing1.xml"/><Relationship Id="rId3" Type="http://schemas.openxmlformats.org/officeDocument/2006/relationships/hyperlink" Target="https://ipsegovco-my.sharepoint.com/:x:/g/personal/planeacion_ipse_gov_co/IQDeWSk5luPXQ4HONJJidxhbAQQwpbyGy63dGSgpNDNaUKM?e=lvcgSy" TargetMode="External"/><Relationship Id="rId21" Type="http://schemas.openxmlformats.org/officeDocument/2006/relationships/hyperlink" Target="https://ipsegovco-my.sharepoint.com/:f:/g/personal/planeacion_ipse_gov_co/IgB-GgWxJoNoR4_-FZTGIY-tAZNn7YQhsnl-PNZ76OItqG4?e=aDWcDD" TargetMode="External"/><Relationship Id="rId7" Type="http://schemas.openxmlformats.org/officeDocument/2006/relationships/hyperlink" Target="https://ipsegovco-my.sharepoint.com/:x:/g/personal/planeacion_ipse_gov_co/IQDWLgk2u2xARLCKYZgLivP5AXlltB1PlKWg6rkSCil4fP8?e=YJKspx" TargetMode="External"/><Relationship Id="rId12" Type="http://schemas.openxmlformats.org/officeDocument/2006/relationships/hyperlink" Target="https://ipsegovco-my.sharepoint.com/:x:/g/personal/planeacion_ipse_gov_co/IQCiWsAA54McS7an23Sc_2aGAbBNnhaTHJog_iqa8tUzUok?e=1KFwtx" TargetMode="External"/><Relationship Id="rId17" Type="http://schemas.openxmlformats.org/officeDocument/2006/relationships/hyperlink" Target="https://ipsegovco-my.sharepoint.com/:f:/g/personal/planeacion_ipse_gov_co/IgCteJ_AxcXjSZDZf5fLtz7NAXq5ZJRtzgDPmjbryR0L4pM?e=2I8Ew4" TargetMode="External"/><Relationship Id="rId25" Type="http://schemas.openxmlformats.org/officeDocument/2006/relationships/printerSettings" Target="../printerSettings/printerSettings1.bin"/><Relationship Id="rId2" Type="http://schemas.openxmlformats.org/officeDocument/2006/relationships/hyperlink" Target="https://ipsegovco-my.sharepoint.com/:x:/g/personal/planeacion_ipse_gov_co/IQAa3FLXVJ9OTJZXGk0b3XiIASmzjJi2afSmQUojTSpe1dI?e=Ssgn3w" TargetMode="External"/><Relationship Id="rId16" Type="http://schemas.openxmlformats.org/officeDocument/2006/relationships/hyperlink" Target="https://ipsegovco-my.sharepoint.com/:f:/g/personal/planeacion_ipse_gov_co/IgC-uExhxDebRLjRckp3UDp-ARkWyHDJ5V4LLDbQnwcMgfU?e=xChsKo" TargetMode="External"/><Relationship Id="rId20" Type="http://schemas.openxmlformats.org/officeDocument/2006/relationships/hyperlink" Target="https://ipsegovco-my.sharepoint.com/:f:/g/personal/planeacion_ipse_gov_co/IgBZjhulAEsOT5katHN1aHgMARpCX0Peali5d3aqNugsEk8?e=2FWiyr" TargetMode="External"/><Relationship Id="rId1" Type="http://schemas.openxmlformats.org/officeDocument/2006/relationships/hyperlink" Target="https://ipsegovco-my.sharepoint.com/:x:/g/personal/planeacion_ipse_gov_co/IQByxOKaVCW6Q4SmZXr5XRVmAfUlNqRkqB0SmP69LDuJOuo?e=DHYg7j" TargetMode="External"/><Relationship Id="rId6" Type="http://schemas.openxmlformats.org/officeDocument/2006/relationships/hyperlink" Target="https://ipsegovco-my.sharepoint.com/:x:/g/personal/planeacion_ipse_gov_co/IQDPxCMAX2BZTow5NCrl7ytmAahx2LF2iX7ii78ffi7PoGc?e=u1lYf3" TargetMode="External"/><Relationship Id="rId11" Type="http://schemas.openxmlformats.org/officeDocument/2006/relationships/hyperlink" Target="https://ipsegovco-my.sharepoint.com/:x:/g/personal/planeacion_ipse_gov_co/IQDcraTkpTVsQr6DvbndH0H8AbMVcAAlGrTA6AeSpU4OPPE?e=pTwmpA" TargetMode="External"/><Relationship Id="rId24" Type="http://schemas.openxmlformats.org/officeDocument/2006/relationships/hyperlink" Target="https://ipsegovco-my.sharepoint.com/:f:/g/personal/planeacion_ipse_gov_co/IgCpx1GIP9fqS67zuj9n1601AXKG_rtzWdFOGzTm1Ehplvk?e=OdJ4C0" TargetMode="External"/><Relationship Id="rId5" Type="http://schemas.openxmlformats.org/officeDocument/2006/relationships/hyperlink" Target="https://ipsegovco-my.sharepoint.com/:x:/g/personal/planeacion_ipse_gov_co/IQBYVEJVRc9jQ6Q3Do0jQIb-AWEgCtrp7RXF1f7_84pcKww?e=PoILzY" TargetMode="External"/><Relationship Id="rId15" Type="http://schemas.openxmlformats.org/officeDocument/2006/relationships/hyperlink" Target="https://ipsegovco-my.sharepoint.com/:f:/g/personal/planeacion_ipse_gov_co/IgD46suJN16YQb037JicFEniAbr2b6WeDvbvjiqdfvwL2vY?e=V2a6sz" TargetMode="External"/><Relationship Id="rId23" Type="http://schemas.openxmlformats.org/officeDocument/2006/relationships/hyperlink" Target="https://ipsegovco-my.sharepoint.com/:f:/g/personal/planeacion_ipse_gov_co/IgABb_GXg1BXSbnflUa8pBdKARMccfvHZ1Mirp5CiXpeo3s?e=NHjREf" TargetMode="External"/><Relationship Id="rId10" Type="http://schemas.openxmlformats.org/officeDocument/2006/relationships/hyperlink" Target="https://ipsegovco-my.sharepoint.com/:x:/g/personal/planeacion_ipse_gov_co/IQCxYuualjd5T5jlXvJggJGfAat4-XmouQp-FZD2oL48m-E?e=oMdtvy" TargetMode="External"/><Relationship Id="rId19" Type="http://schemas.openxmlformats.org/officeDocument/2006/relationships/hyperlink" Target="https://ipsegovco-my.sharepoint.com/:f:/g/personal/planeacion_ipse_gov_co/IgDZXY5WDNGXTLumkdMt0rCKASIIqGptVOlBNeXdFC6psOA?e=f4FgOT" TargetMode="External"/><Relationship Id="rId4" Type="http://schemas.openxmlformats.org/officeDocument/2006/relationships/hyperlink" Target="https://ipsegovco-my.sharepoint.com/:x:/g/personal/planeacion_ipse_gov_co/IQCsFfelc-56QaW7IVRZuucyAU9K8jIOmupNzjYQT5fEHOw?e=XQ5Ui2" TargetMode="External"/><Relationship Id="rId9" Type="http://schemas.openxmlformats.org/officeDocument/2006/relationships/hyperlink" Target="https://ipsegovco-my.sharepoint.com/:x:/g/personal/planeacion_ipse_gov_co/IQCDYaVgOxfUQ5E-lC0cTWRmAUJK6dwSosaoCYj59AsRuFo?e=Beqklo" TargetMode="External"/><Relationship Id="rId14" Type="http://schemas.openxmlformats.org/officeDocument/2006/relationships/hyperlink" Target="https://ipsegovco-my.sharepoint.com/:f:/g/personal/planeacion_ipse_gov_co/IgDb3c4ns7sKRIBtXLTw6d8vAdSLH8mhn0ZrvoA_Lc0oE1Y?e=AlmiN3" TargetMode="External"/><Relationship Id="rId22" Type="http://schemas.openxmlformats.org/officeDocument/2006/relationships/hyperlink" Target="https://ipsegovco-my.sharepoint.com/:f:/g/personal/planeacion_ipse_gov_co/IgCZ_YwsrU8URpv4FIzT_QE_AUFFWhGTJSzrRC-GjCfBQI4?e=qgVZe5"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8" Type="http://schemas.openxmlformats.org/officeDocument/2006/relationships/hyperlink" Target="https://ipsegovco-my.sharepoint.com/personal/planeacion_ipse_gov_co/_layouts/15/onedrive.aspx?id=%2Fpersonal%2Fplaneacion%5Fipse%5Fgov%5Fco%2FDocuments%2FPLANEACI%C3%93N%20INSTITUCIONAL%202026%2F2026%20PLANES%20DE%20ACCI%C3%93N%20AREAS%2FCOMUNICACIONES%20PLAN%20DE%20ACCI%C3%93N%202026%2FEvidencias%20primer%20trimestre%202026%2F3%20Dise%C3%B1ar%20un%20informe%20f%C3%ADsico%20%20de%20alto%20nivel%20%20periodico%2C%20cartilla%2C%20e%2Dbook%20o%20podcast%20trimestral%20que%20documente%20el%20avance%20de%20la%20entidad&amp;viewid=24c32186%2Dfdfa%2D4c98%2D9555%2D0d423d0ba81a&amp;sharingv2=true&amp;fromShare=true&amp;at=9&amp;CT=1775853643733&amp;OR=OWA%2DNT%2DMail&amp;CID=cbf7c447%2D912b%2D66db%2Dcec3%2D96c5e9e8cacb&amp;FolderCTID=0x012000740409132FFC064AA794BA0FE25A41FD&amp;view=0" TargetMode="External"/><Relationship Id="rId13" Type="http://schemas.openxmlformats.org/officeDocument/2006/relationships/hyperlink" Target="https://ipsegovco-my.sharepoint.com/:f:/g/personal/planeacion_ipse_gov_co/IgAZLckDc305T4ph_c3x130kAQUyd3mtiwE-aYoVMekD6lg?e=CkgzZc" TargetMode="External"/><Relationship Id="rId18" Type="http://schemas.openxmlformats.org/officeDocument/2006/relationships/hyperlink" Target="https://ipsegovco-my.sharepoint.com/:f:/g/personal/planeacion_ipse_gov_co/IgD4CPqfpwdgS77dILFqvQNnAWkYwDpGTziPZh4UhnSEqMw?e=1JmglG" TargetMode="External"/><Relationship Id="rId3" Type="http://schemas.openxmlformats.org/officeDocument/2006/relationships/hyperlink" Target="https://ipsegovco-my.sharepoint.com/:f:/g/personal/planeacion_ipse_gov_co/IgCDKHUCjfpeQL0yMgp7QsdfAa46KrWZzw9AgNF4byV1Z-Q?e=pIamq1" TargetMode="External"/><Relationship Id="rId21" Type="http://schemas.openxmlformats.org/officeDocument/2006/relationships/drawing" Target="../drawings/drawing4.xml"/><Relationship Id="rId7" Type="http://schemas.openxmlformats.org/officeDocument/2006/relationships/hyperlink" Target="https://ipsegovco-my.sharepoint.com/personal/planeacion_ipse_gov_co/_layouts/15/onedrive.aspx?id=%2Fpersonal%2Fplaneacion%5Fipse%5Fgov%5Fco%2FDocuments%2FPLANEACI%C3%93N%20INSTITUCIONAL%202026%2F2026%20PLANES%20DE%20ACCI%C3%93N%20AREAS%2FCOMUNICACIONES%20PLAN%20DE%20ACCI%C3%93N%202026%2FEvidencias%20primer%20trimestre%202026%2F1Realizar%20comunicados%20de%20prensa%20para%20enviar%20a%20medios%20de%20comunicaci%C3%B3n%20local%20y%20regional%20donde%20se%20divulge%20la%20labor%20del%20IPSE%2FComunicados%20de%20prensa&amp;viewid=24c32186%2Dfdfa%2D4c98%2D9555%2D0d423d0ba81a&amp;sharingv2=true&amp;fromShare=true&amp;at=9&amp;CT=1775853643733&amp;OR=OWA%2DNT%2DMail&amp;CID=cbf7c447%2D912b%2D66db%2Dcec3%2D96c5e9e8cacb&amp;FolderCTID=0x012000740409132FFC064AA794BA0FE25A41FD&amp;view=0" TargetMode="External"/><Relationship Id="rId12" Type="http://schemas.openxmlformats.org/officeDocument/2006/relationships/hyperlink" Target="https://ipsegovco-my.sharepoint.com/:f:/g/personal/planeacion_ipse_gov_co/IgCWU44qXW5OT6SybMPMV6HWAbA2_yS3wzecAvEyduIp8gE?e=NXeig0" TargetMode="External"/><Relationship Id="rId17" Type="http://schemas.openxmlformats.org/officeDocument/2006/relationships/hyperlink" Target="https://ipsegovco-my.sharepoint.com/:f:/g/personal/planeacion_ipse_gov_co/IgCcCvbWgF78T5O3cQL5Dxm6AW64tdz6EmKs8YhPAS9Rn-s" TargetMode="External"/><Relationship Id="rId2" Type="http://schemas.openxmlformats.org/officeDocument/2006/relationships/hyperlink" Target="https://ipsegovco-my.sharepoint.com/:f:/g/personal/planeacion_ipse_gov_co/IgDtPZ0zfseOSZ25vqKJKiTWAQXhQNYtKYY89dDAZIRbn8M?e=xaRFvO" TargetMode="External"/><Relationship Id="rId16" Type="http://schemas.openxmlformats.org/officeDocument/2006/relationships/hyperlink" Target="https://ipsegovco-my.sharepoint.com/:f:/g/personal/planeacion_ipse_gov_co/IgAnXb__buNRT5bZ-7hOkUf4ARXiJierARCV2ylPeOwu5Qg?e=lJITRr" TargetMode="External"/><Relationship Id="rId20" Type="http://schemas.openxmlformats.org/officeDocument/2006/relationships/hyperlink" Target="https://ipsegovco-my.sharepoint.com/:f:/g/personal/planeacion_ipse_gov_co/IgBzwHOwEQ6WTa02XPazqGt7AcCRMxY_sELgENc7Oz2VlpY?e=Dhpl5o" TargetMode="External"/><Relationship Id="rId1" Type="http://schemas.openxmlformats.org/officeDocument/2006/relationships/hyperlink" Target="https://ipsegovco-my.sharepoint.com/:f:/g/personal/planeacion_ipse_gov_co/IgDBkCkCZWteTL1NoQseXO-UAfkwLZgQDo4rRRAqExD51N8?e=rziy8X" TargetMode="External"/><Relationship Id="rId6" Type="http://schemas.openxmlformats.org/officeDocument/2006/relationships/hyperlink" Target="https://ipsegovco-my.sharepoint.com/:f:/g/personal/planeacion_ipse_gov_co/IgBIqX-iZ6R9T4LDPORk5F3VAZ1-f-W1ndBZxO1yhnMShN8?e=bWgKFc" TargetMode="External"/><Relationship Id="rId11" Type="http://schemas.openxmlformats.org/officeDocument/2006/relationships/hyperlink" Target="https://ipsegovco-my.sharepoint.com/:f:/g/personal/planeacion_ipse_gov_co/IgAKdFEkREHZRaUZC1R9qVP_ARgulIVLbc2PFXqTlZC_fhs?e=eU3cez" TargetMode="External"/><Relationship Id="rId5" Type="http://schemas.openxmlformats.org/officeDocument/2006/relationships/hyperlink" Target="https://ipsegovco-my.sharepoint.com/:f:/g/personal/planeacion_ipse_gov_co/IgAn3X4VRCOMRpk9qLQl0yMAAWeUDZaq3MEfCnR1Pc20mqc?e=6lpXgW" TargetMode="External"/><Relationship Id="rId15" Type="http://schemas.openxmlformats.org/officeDocument/2006/relationships/hyperlink" Target="https://ipsegovco-my.sharepoint.com/:f:/g/personal/planeacion_ipse_gov_co/IgCL6TlG9Y_4T7w5JEgSs9SIAawWHZqjIAq8PUAVV6eybCg" TargetMode="External"/><Relationship Id="rId10" Type="http://schemas.openxmlformats.org/officeDocument/2006/relationships/hyperlink" Target="https://ipsegovco-my.sharepoint.com/:f:/g/personal/planeacion_ipse_gov_co/IgAZLckDc305T4ph_c3x130kAQUyd3mtiwE-aYoVMekD6lg?e=CkgzZc" TargetMode="External"/><Relationship Id="rId19" Type="http://schemas.openxmlformats.org/officeDocument/2006/relationships/hyperlink" Target="https://ipsegovco-my.sharepoint.com/:f:/g/personal/planeacion_ipse_gov_co/IgDTrXnqhL3ZSpVSvbZWbckjAVJ4PRZFhdtCiljbJiN_eGM" TargetMode="External"/><Relationship Id="rId4" Type="http://schemas.openxmlformats.org/officeDocument/2006/relationships/hyperlink" Target="https://ipsegovco-my.sharepoint.com/:f:/g/personal/planeacion_ipse_gov_co/IgCHfZVGkO5dToUaRVLvKPLvAWmc1r7MAE9rhE3uhSd8GQE?e=txw1Tr" TargetMode="External"/><Relationship Id="rId9" Type="http://schemas.openxmlformats.org/officeDocument/2006/relationships/hyperlink" Target="https://ipsegovco-my.sharepoint.com/:f:/g/personal/planeacion_ipse_gov_co/IgBVy3y2RRJXTbWTwFmwnZYLAQzGVCXHHaWUfWyJCw4Zhfw?e=TbfmOS" TargetMode="External"/><Relationship Id="rId14" Type="http://schemas.openxmlformats.org/officeDocument/2006/relationships/hyperlink" Target="https://ipsegovco-my.sharepoint.com/:f:/g/personal/planeacion_ipse_gov_co/IgDGW-HLL16_RI46YmAiyWImAXwk5NGf5MPHWaPQ2EtCux0?e=rrzWXV"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ipsegovco-my.sharepoint.com/:f:/g/personal/planeacion_ipse_gov_co/IgC2ok58Cm9_SLG6G5vgRhuLAXOfncioV6nvK8QLUMJ3h0w?e=mP4cLY" TargetMode="External"/><Relationship Id="rId13" Type="http://schemas.openxmlformats.org/officeDocument/2006/relationships/hyperlink" Target="https://ipsegovco-my.sharepoint.com/personal/planeacion_ipse_gov_co/_layouts/15/onedrive.aspx?id=%2Fpersonal%2Fplaneacion%5Fipse%5Fgov%5Fco%2FDocuments%2FPLANEACI%C3%93N%20INSTITUCIONAL%202026%2F2026%20PLANES%20DE%20ACCI%C3%93N%20AREAS%2FPLANEACI%C3%93N%20INSTITUCIONAL%20PLAN%20DE%20ACCI%C3%93N%202026%2FEvidencias%20primer%20trimestre%2FGesti%C3%B3n%20de%20Mejoramiento&amp;viewid=24c32186%2Dfdfa%2D4c98%2D9555%2D0d423d0ba81a&amp;sharingv2=true&amp;fromShare=true&amp;at=9&amp;CT=1776198579944&amp;OR=OWA%2DNT%2DMail&amp;CID=49bfdde5%2D5965%2De436%2Daeee%2D88279f64d028&amp;FolderCTID=0x012000740409132FFC064AA794BA0FE25A41FD&amp;view=0" TargetMode="External"/><Relationship Id="rId18" Type="http://schemas.openxmlformats.org/officeDocument/2006/relationships/hyperlink" Target="https://ipsegovco-my.sharepoint.com/personal/planeacion_ipse_gov_co/_layouts/15/onedrive.aspx?id=%2Fpersonal%2Fplaneacion%5Fipse%5Fgov%5Fco%2FDocuments%2FPLANEACI%C3%93N%20INSTITUCIONAL%202026%2F2026%20PLANES%20DE%20ACCI%C3%93N%20AREAS%2FPLANEACI%C3%93N%20INSTITUCIONAL%20PLAN%20DE%20ACCI%C3%93N%202026%2FEvidencias%20primer%20trimestre%2FINFORMES%20ENTES%20DE%20CONTROL%20Y%20CIUDADAN%C3%8DA&amp;viewid=24c32186%2Dfdfa%2D4c98%2D9555%2D0d423d0ba81a&amp;sharingv2=true&amp;fromShare=true&amp;at=9&amp;CT=1776202440084&amp;OR=OWA%2DNT%2DMail&amp;CID=05b44fd9%2Df96e%2D8b3c%2D8722%2D8a83f93eb799&amp;FolderCTID=0x012000740409132FFC064AA794BA0FE25A41FD&amp;view=0" TargetMode="External"/><Relationship Id="rId26" Type="http://schemas.openxmlformats.org/officeDocument/2006/relationships/hyperlink" Target="https://ipsegovco-my.sharepoint.com/:f:/g/personal/planeacion_ipse_gov_co/IgB0HXLHAjssSoEorFmmK1QhAWbCVdjWIhseVcw-Cy_bsvo?e=5oKSfl" TargetMode="External"/><Relationship Id="rId3" Type="http://schemas.openxmlformats.org/officeDocument/2006/relationships/hyperlink" Target="https://ipsegovco-my.sharepoint.com/:f:/g/personal/planeacion_ipse_gov_co/IgA2p9ehBQXDQIi0SpKaOya4AWr-mMsTYTvLtAXPYEHV2j0?e=XIKeto" TargetMode="External"/><Relationship Id="rId21" Type="http://schemas.openxmlformats.org/officeDocument/2006/relationships/hyperlink" Target="https://ipse.gov.co/mapa-del-sitio/transparencia-ipse/planeacion/gestion-de-riesgos/" TargetMode="External"/><Relationship Id="rId7" Type="http://schemas.openxmlformats.org/officeDocument/2006/relationships/hyperlink" Target="https://ipsegovco-my.sharepoint.com/:f:/g/personal/planeacion_ipse_gov_co/IgC2ok58Cm9_SLG6G5vgRhuLAXOfncioV6nvK8QLUMJ3h0w?e=mP4cLY" TargetMode="External"/><Relationship Id="rId12" Type="http://schemas.openxmlformats.org/officeDocument/2006/relationships/hyperlink" Target="https://ipsegovco-my.sharepoint.com/personal/planeacion_ipse_gov_co/_layouts/15/onedrive.aspx?id=%2Fpersonal%2Fplaneacion%5Fipse%5Fgov%5Fco%2FDocuments%2FPLANEACI%C3%93N%20INSTITUCIONAL%202026%2F2026%20PLANES%20DE%20ACCI%C3%93N%20AREAS%2FPLANEACI%C3%93N%20INSTITUCIONAL%20PLAN%20DE%20ACCI%C3%93N%202026%2FEvidencias%20primer%20trimestre%2FMIPG&amp;viewid=24c32186%2Dfdfa%2D4c98%2D9555%2D0d423d0ba81a&amp;sharingv2=true&amp;fromShare=true&amp;at=9&amp;CT=1776198579944&amp;OR=OWA%2DNT%2DMail&amp;CID=49bfdde5%2D5965%2De436%2Daeee%2D88279f64d028&amp;FolderCTID=0x012000740409132FFC064AA794BA0FE25A41FD&amp;view=0" TargetMode="External"/><Relationship Id="rId17" Type="http://schemas.openxmlformats.org/officeDocument/2006/relationships/hyperlink" Target="https://ipsegovco-my.sharepoint.com/personal/planeacion_ipse_gov_co/_layouts/15/onedrive.aspx?id=%2Fpersonal%2Fplaneacion%5Fipse%5Fgov%5Fco%2FDocuments%2FPLANEACI%C3%93N%20INSTITUCIONAL%202026%2F2026%20PLANES%20DE%20ACCI%C3%93N%20AREAS%2FPLANEACI%C3%93N%20INSTITUCIONAL%20PLAN%20DE%20ACCI%C3%93N%202026%2FEvidencias%20primer%20trimestre%2FPROTECTOS%20DE%20INVERSI%C3%93N&amp;viewid=24c32186%2Dfdfa%2D4c98%2D9555%2D0d423d0ba81a&amp;sharingv2=true&amp;fromShare=true&amp;at=9&amp;CT=1776202440084&amp;OR=OWA%2DNT%2DMail&amp;CID=05b44fd9%2Df96e%2D8b3c%2D8722%2D8a83f93eb799&amp;FolderCTID=0x012000740409132FFC064AA794BA0FE25A41FD&amp;view=0" TargetMode="External"/><Relationship Id="rId25" Type="http://schemas.openxmlformats.org/officeDocument/2006/relationships/hyperlink" Target="https://ipse.gov.co/mapa-del-sitio/transparencia-ipse/planeacion/gestion-de-riesgos/" TargetMode="External"/><Relationship Id="rId2" Type="http://schemas.openxmlformats.org/officeDocument/2006/relationships/hyperlink" Target="https://ipse.gov.co/mapa-del-sitio/transparencia-ipse/planeacion/plan-de-accion/" TargetMode="External"/><Relationship Id="rId16" Type="http://schemas.openxmlformats.org/officeDocument/2006/relationships/hyperlink" Target="https://ipse.gov.co/documento_planeacion/documento/rendicion_de_cuentas/2026/ESTRATEGIA_DE_RENDICION_DE_CUENTAS_2026.pdf" TargetMode="External"/><Relationship Id="rId20" Type="http://schemas.openxmlformats.org/officeDocument/2006/relationships/hyperlink" Target="https://ipsegovco-my.sharepoint.com/:f:/g/personal/planeacion_ipse_gov_co/IgC2ok58Cm9_SLG6G5vgRhuLAXOfncioV6nvK8QLUMJ3h0w?e=ZHNojP" TargetMode="External"/><Relationship Id="rId29" Type="http://schemas.openxmlformats.org/officeDocument/2006/relationships/printerSettings" Target="../printerSettings/printerSettings4.bin"/><Relationship Id="rId1" Type="http://schemas.openxmlformats.org/officeDocument/2006/relationships/hyperlink" Target="https://ipsegovco-my.sharepoint.com/:f:/g/personal/planeacion_ipse_gov_co/IgAZa_yXPWSFQIUGXAPtno_KASwSQb4BVxp9dEmP7McA-nY?e=FzNsMf" TargetMode="External"/><Relationship Id="rId6" Type="http://schemas.openxmlformats.org/officeDocument/2006/relationships/hyperlink" Target="https://ipsegovco-my.sharepoint.com/:f:/g/personal/planeacion_ipse_gov_co/IgDTP2LIyKV2T5ZL9otkUZ4-AWTtSvwmQWUfchfMNG9xOgQ?e=Ja2lnr" TargetMode="External"/><Relationship Id="rId11" Type="http://schemas.openxmlformats.org/officeDocument/2006/relationships/hyperlink" Target="https://ipsegovco-my.sharepoint.com/personal/planeacion_ipse_gov_co/_layouts/15/onedrive.aspx?id=%2Fpersonal%2Fplaneacion%5Fipse%5Fgov%5Fco%2FDocuments%2FPLANEACI%C3%93N%20INSTITUCIONAL%202026%2F2026%20PLANES%20DE%20ACCI%C3%93N%20AREAS%2FPLANEACI%C3%93N%20INSTITUCIONAL%20PLAN%20DE%20ACCI%C3%93N%202026%2FEvidencias%20primer%20trimestre%2FMIPG%2FFURAG&amp;viewid=24c32186%2Dfdfa%2D4c98%2D9555%2D0d423d0ba81a&amp;sharingv2=true&amp;fromShare=true&amp;at=9&amp;CT=1776198579944&amp;OR=OWA%2DNT%2DMail&amp;CID=49bfdde5%2D5965%2De436%2Daeee%2D88279f64d028&amp;FolderCTID=0x012000740409132FFC064AA794BA0FE25A41FD&amp;view=0" TargetMode="External"/><Relationship Id="rId24" Type="http://schemas.openxmlformats.org/officeDocument/2006/relationships/hyperlink" Target="https://ipsegovco-my.sharepoint.com/:f:/g/personal/planeacion_ipse_gov_co/IgBVe5z-1iY4TKLf11KRxyehAUuPQvKJ_1SaOe4cmC0tKec" TargetMode="External"/><Relationship Id="rId5" Type="http://schemas.openxmlformats.org/officeDocument/2006/relationships/hyperlink" Target="https://ipsegovco-my.sharepoint.com/:f:/g/personal/planeacion_ipse_gov_co/IgAdSIuaJ7y8Sr8q8Q2oteukAdykGx07tffsWFcm-NZLrSI?e=w70SI2" TargetMode="External"/><Relationship Id="rId15" Type="http://schemas.openxmlformats.org/officeDocument/2006/relationships/hyperlink" Target="https://ipsegovco-my.sharepoint.com/personal/planeacion_ipse_gov_co/_layouts/15/onedrive.aspx?id=%2Fpersonal%2Fplaneacion%5Fipse%5Fgov%5Fco%2FDocuments%2FPLANEACI%C3%93N%20INSTITUCIONAL%202026%2F2026%20PLANES%20DE%20ACCI%C3%93N%20AREAS%2FPLANEACI%C3%93N%20INSTITUCIONAL%20PLAN%20DE%20ACCI%C3%93N%202026%2FEvidencias%20primer%20trimestre%2FPROTECTOS%20DE%20INVERSI%C3%93N&amp;viewid=24c32186%2Dfdfa%2D4c98%2D9555%2D0d423d0ba81a&amp;sharingv2=true&amp;fromShare=true&amp;at=9&amp;CT=1776202440084&amp;OR=OWA%2DNT%2DMail&amp;CID=05b44fd9%2Df96e%2D8b3c%2D8722%2D8a83f93eb799&amp;FolderCTID=0x012000740409132FFC064AA794BA0FE25A41FD&amp;view=0" TargetMode="External"/><Relationship Id="rId23" Type="http://schemas.openxmlformats.org/officeDocument/2006/relationships/hyperlink" Target="https://ipse.gov.co/mapa-del-sitio/transparencia-ipse/planeacion/rendicion-de-cuentas/rendicion-de-cuentas-al-ciudadano/" TargetMode="External"/><Relationship Id="rId28" Type="http://schemas.openxmlformats.org/officeDocument/2006/relationships/hyperlink" Target="https://ipsegovco-my.sharepoint.com/:f:/g/personal/planeacion_ipse_gov_co/IgAwbQrcvdnMSo-Xyu3sFmwcAcmPLJjejnT2EQ82_wAcLTo?e=8iRypW" TargetMode="External"/><Relationship Id="rId10" Type="http://schemas.openxmlformats.org/officeDocument/2006/relationships/hyperlink" Target="https://ipsegovco-my.sharepoint.com/personal/planeacion_ipse_gov_co/_layouts/15/onedrive.aspx?id=%2Fpersonal%2Fplaneacion%5Fipse%5Fgov%5Fco%2FDocuments%2FPLANEACI%C3%93N%20INSTITUCIONAL%202026%2F2026%20PLANES%20DE%20ACCI%C3%93N%20AREAS%2FPLANEACI%C3%93N%20INSTITUCIONAL%20PLAN%20DE%20ACCI%C3%93N%202026%2FEvidencias%20primer%20trimestre%2FANTEPROYECTO%20DE%20PRESUPUESTO%202027&amp;viewid=24c32186%2Dfdfa%2D4c98%2D9555%2D0d423d0ba81a&amp;sharingv2=true&amp;fromShare=true&amp;at=9&amp;CT=1776193710496&amp;OR=OWA%2DNT%2DMail&amp;CID=2dcdc6f3%2D5c24%2D18fc%2Dab5e%2D9714e3f714e8&amp;FolderCTID=0x012000740409132FFC064AA794BA0FE25A41FD&amp;view=0" TargetMode="External"/><Relationship Id="rId19" Type="http://schemas.openxmlformats.org/officeDocument/2006/relationships/hyperlink" Target="https://ipsegovco-my.sharepoint.com/:f:/g/personal/planeacion_ipse_gov_co/IgAmJXBJnWmDT6lLuBVC3NGZAbUZ6YmsA1GWEkd-qlJI-aQ?e=445svb" TargetMode="External"/><Relationship Id="rId4" Type="http://schemas.openxmlformats.org/officeDocument/2006/relationships/hyperlink" Target="https://ipsegovco-my.sharepoint.com/:f:/g/personal/planeacion_ipse_gov_co/IgCtU-FN8msMTIfZtsX_BbRyATIWD8Qvl3LFs6QNgpw40gQ?e=7wUIO2" TargetMode="External"/><Relationship Id="rId9" Type="http://schemas.openxmlformats.org/officeDocument/2006/relationships/hyperlink" Target="https://ipsegovco-my.sharepoint.com/:f:/g/personal/planeacion_ipse_gov_co/IgC2ok58Cm9_SLG6G5vgRhuLAXOfncioV6nvK8QLUMJ3h0w?e=mP4cLY" TargetMode="External"/><Relationship Id="rId14" Type="http://schemas.openxmlformats.org/officeDocument/2006/relationships/hyperlink" Target="https://ipsegovco-my.sharepoint.com/personal/planeacion_ipse_gov_co/_layouts/15/onedrive.aspx?id=%2Fpersonal%2Fplaneacion%5Fipse%5Fgov%5Fco%2FDocuments%2FPLANEACI%C3%93N%20INSTITUCIONAL%202026%2F2026%20PLANES%20DE%20ACCI%C3%93N%20AREAS%2FPLANEACI%C3%93N%20INSTITUCIONAL%20PLAN%20DE%20ACCI%C3%93N%202026%2FEvidencias%20primer%20trimestre%2FGesti%C3%B3n%20de%20Mejoramiento&amp;viewid=24c32186%2Dfdfa%2D4c98%2D9555%2D0d423d0ba81a&amp;sharingv2=true&amp;fromShare=true&amp;at=9&amp;CT=1776198579944&amp;OR=OWA%2DNT%2DMail&amp;CID=49bfdde5%2D5965%2De436%2Daeee%2D88279f64d028&amp;FolderCTID=0x012000740409132FFC064AA794BA0FE25A41FD&amp;view=0" TargetMode="External"/><Relationship Id="rId22" Type="http://schemas.openxmlformats.org/officeDocument/2006/relationships/hyperlink" Target="https://ipse.gov.co/documento_planeacion/documento/plan_de_rendicion_de_cuentas/2025/informe_de_gestion_2025.pdf" TargetMode="External"/><Relationship Id="rId27" Type="http://schemas.openxmlformats.org/officeDocument/2006/relationships/hyperlink" Target="https://ipsegovco-my.sharepoint.com/:f:/g/personal/planeacion_ipse_gov_co/IgB0HXLHAjssSoEorFmmK1QhAWbCVdjWIhseVcw-Cy_bsvo?e=5oKSfl" TargetMode="External"/><Relationship Id="rId30"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8" Type="http://schemas.openxmlformats.org/officeDocument/2006/relationships/hyperlink" Target="https://ipsegovco-my.sharepoint.com/:f:/g/personal/sistemas_ipse_gov_co/IgA9Y6scAUuKQp9GINiA-EAfAaPoWJnkh5bxhV_P9_5N1v8?e=1dSarG" TargetMode="External"/><Relationship Id="rId3" Type="http://schemas.openxmlformats.org/officeDocument/2006/relationships/hyperlink" Target="https://ipsegovco-my.sharepoint.com/:f:/g/personal/sistemas_ipse_gov_co/IgDid2ePt-BoRo0JkWYjSMhOAbT8o-WAnc-jSGHLtJGe3A0?e=bMicZk" TargetMode="External"/><Relationship Id="rId7" Type="http://schemas.openxmlformats.org/officeDocument/2006/relationships/hyperlink" Target="https://ipsegovco-my.sharepoint.com/:f:/g/personal/sistemas_ipse_gov_co/IgAZsPTrRns_QYuwAhvPj139AaraKLSE5fdR3T1zFgUbTqo?e=dDu5jB" TargetMode="External"/><Relationship Id="rId2" Type="http://schemas.openxmlformats.org/officeDocument/2006/relationships/hyperlink" Target="https://ipsegovco-my.sharepoint.com/:f:/g/personal/sistemas_ipse_gov_co/IgD8xNj0lwVvSJB5tAxofBlyAVXVTXXXL8QOHF7SqsoTkg0?e=jOjWw9" TargetMode="External"/><Relationship Id="rId1" Type="http://schemas.openxmlformats.org/officeDocument/2006/relationships/hyperlink" Target="https://ipsegovco-my.sharepoint.com/:f:/g/personal/sistemas_ipse_gov_co/IgA0g1bKY7z-SbJ2fzI0Z9uoAW1H_psCx10WQQaQqgypGxc?e=eGYh9a" TargetMode="External"/><Relationship Id="rId6" Type="http://schemas.openxmlformats.org/officeDocument/2006/relationships/hyperlink" Target="https://ipsegovco-my.sharepoint.com/:f:/g/personal/sistemas_ipse_gov_co/IgCFx2SO0hGcSbfxY9yKSqZEAfYzZOc91sIsASVVJV9MXnE?e=JI1YMV" TargetMode="External"/><Relationship Id="rId5" Type="http://schemas.openxmlformats.org/officeDocument/2006/relationships/hyperlink" Target="https://ipsegovco-my.sharepoint.com/:f:/g/personal/sistemas_ipse_gov_co/IgAXqaQaYOTsT5eakI0gM31DAZvlTL2OvOP7R46J1NB3RUk?e=74SfH8" TargetMode="External"/><Relationship Id="rId10" Type="http://schemas.openxmlformats.org/officeDocument/2006/relationships/drawing" Target="../drawings/drawing6.xml"/><Relationship Id="rId4" Type="http://schemas.openxmlformats.org/officeDocument/2006/relationships/hyperlink" Target="https://ipsegovco-my.sharepoint.com/:f:/g/personal/sistemas_ipse_gov_co/IgCh5cu4NJSVRInuGR9BEHd6AXHyiQY3GbdWuPF8Cp92O6g?e=oChXN7" TargetMode="External"/><Relationship Id="rId9" Type="http://schemas.openxmlformats.org/officeDocument/2006/relationships/hyperlink" Target="https://ipsegovco-my.sharepoint.com/:f:/g/personal/sistemas_ipse_gov_co/IgD_68Y6wjoQRKfrAvE_-ZmjAWvCsbffC8U2MLp0EnpyssA?e=Y6hCNS"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hyperlink" Target="https://ipsegovco-my.sharepoint.com/:b:/g/personal/planeacion_ipse_gov_co/IQD1VWZTZfZFQq2lgLdU3pykAagZayug1Fhn8KXyExlJ37c?e=VmUQn2" TargetMode="External"/><Relationship Id="rId1" Type="http://schemas.openxmlformats.org/officeDocument/2006/relationships/hyperlink" Target="https://ipsegovco-my.sharepoint.com/:f:/g/personal/planeacion_ipse_gov_co/IgCbQSUjppGNRa9M-K4lO0piAYySApigB_Giz5f2kOgKmqE?e=HMYSh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BB994-02B7-44D7-96E6-664A0841688B}">
  <sheetPr codeName="Hoja2"/>
  <dimension ref="A1:W10"/>
  <sheetViews>
    <sheetView workbookViewId="0">
      <selection activeCell="A3" sqref="A3"/>
    </sheetView>
  </sheetViews>
  <sheetFormatPr baseColWidth="10" defaultRowHeight="15"/>
  <sheetData>
    <row r="1" spans="1:23" ht="14.45" customHeight="1">
      <c r="A1" s="356" t="s">
        <v>60</v>
      </c>
      <c r="B1" s="356"/>
      <c r="C1" s="356"/>
      <c r="D1" s="356"/>
      <c r="E1" s="356"/>
      <c r="F1" s="356"/>
      <c r="G1" s="356"/>
      <c r="H1" s="357" t="s">
        <v>30</v>
      </c>
      <c r="I1" s="358"/>
      <c r="J1" s="358"/>
      <c r="K1" s="358"/>
      <c r="L1" s="359" t="s">
        <v>36</v>
      </c>
      <c r="M1" s="360"/>
      <c r="N1" s="360"/>
      <c r="O1" s="360"/>
      <c r="P1" s="361" t="s">
        <v>37</v>
      </c>
      <c r="Q1" s="362"/>
      <c r="R1" s="362"/>
      <c r="S1" s="362"/>
      <c r="T1" s="354" t="s">
        <v>38</v>
      </c>
      <c r="U1" s="355"/>
      <c r="V1" s="355"/>
      <c r="W1" s="355"/>
    </row>
    <row r="2" spans="1:23" ht="60">
      <c r="A2" s="6" t="s">
        <v>8</v>
      </c>
      <c r="B2" s="7" t="s">
        <v>9</v>
      </c>
      <c r="C2" s="7" t="s">
        <v>10</v>
      </c>
      <c r="D2" s="6" t="s">
        <v>11</v>
      </c>
      <c r="E2" s="6" t="s">
        <v>12</v>
      </c>
      <c r="F2" s="6" t="s">
        <v>13</v>
      </c>
      <c r="G2" s="6" t="s">
        <v>14</v>
      </c>
      <c r="H2" s="9" t="s">
        <v>31</v>
      </c>
      <c r="I2" s="10" t="s">
        <v>33</v>
      </c>
      <c r="J2" s="9" t="s">
        <v>34</v>
      </c>
      <c r="K2" s="9" t="s">
        <v>35</v>
      </c>
      <c r="L2" s="9" t="s">
        <v>31</v>
      </c>
      <c r="M2" s="10" t="s">
        <v>33</v>
      </c>
      <c r="N2" s="9" t="s">
        <v>34</v>
      </c>
      <c r="O2" s="9" t="s">
        <v>35</v>
      </c>
      <c r="P2" s="9" t="s">
        <v>31</v>
      </c>
      <c r="Q2" s="10" t="s">
        <v>33</v>
      </c>
      <c r="R2" s="9" t="s">
        <v>34</v>
      </c>
      <c r="S2" s="9" t="s">
        <v>35</v>
      </c>
      <c r="T2" s="9" t="s">
        <v>31</v>
      </c>
      <c r="U2" s="10" t="s">
        <v>33</v>
      </c>
      <c r="V2" s="9" t="s">
        <v>34</v>
      </c>
      <c r="W2" s="9" t="s">
        <v>35</v>
      </c>
    </row>
    <row r="3" spans="1:23">
      <c r="A3" s="13" t="s">
        <v>26</v>
      </c>
      <c r="B3" s="14">
        <v>8931108840</v>
      </c>
      <c r="C3" s="15">
        <v>35</v>
      </c>
      <c r="D3" s="15">
        <v>5</v>
      </c>
      <c r="E3" s="15">
        <v>10</v>
      </c>
      <c r="F3" s="15">
        <v>10</v>
      </c>
      <c r="G3" s="15">
        <v>10</v>
      </c>
      <c r="H3" s="17"/>
      <c r="I3" s="14">
        <v>0</v>
      </c>
      <c r="J3" s="22"/>
      <c r="K3" s="22"/>
      <c r="L3" s="17"/>
      <c r="M3" s="14">
        <v>0</v>
      </c>
      <c r="N3" s="22"/>
      <c r="O3" s="22"/>
      <c r="P3" s="17"/>
      <c r="Q3" s="14">
        <v>0</v>
      </c>
      <c r="R3" s="22"/>
      <c r="S3" s="22"/>
      <c r="T3" s="17"/>
      <c r="U3" s="14">
        <v>0</v>
      </c>
      <c r="V3" s="22"/>
      <c r="W3" s="22"/>
    </row>
    <row r="4" spans="1:23">
      <c r="A4" s="13" t="s">
        <v>26</v>
      </c>
      <c r="B4" s="14">
        <v>0</v>
      </c>
      <c r="C4" s="15">
        <v>8500</v>
      </c>
      <c r="D4" s="15">
        <v>0</v>
      </c>
      <c r="E4" s="15">
        <v>1190</v>
      </c>
      <c r="F4" s="15">
        <v>3570</v>
      </c>
      <c r="G4" s="15">
        <v>3740</v>
      </c>
      <c r="H4" s="17"/>
      <c r="I4" s="14">
        <v>0</v>
      </c>
      <c r="J4" s="22"/>
      <c r="K4" s="22"/>
      <c r="L4" s="17"/>
      <c r="M4" s="14">
        <v>0</v>
      </c>
      <c r="N4" s="22"/>
      <c r="O4" s="22"/>
      <c r="P4" s="17"/>
      <c r="Q4" s="14">
        <v>0</v>
      </c>
      <c r="R4" s="22"/>
      <c r="S4" s="22"/>
      <c r="T4" s="17"/>
      <c r="U4" s="14">
        <v>0</v>
      </c>
      <c r="V4" s="22"/>
      <c r="W4" s="22"/>
    </row>
    <row r="5" spans="1:23">
      <c r="A5" s="13" t="s">
        <v>27</v>
      </c>
      <c r="B5" s="14">
        <v>2354950480</v>
      </c>
      <c r="C5" s="15">
        <v>40</v>
      </c>
      <c r="D5" s="15">
        <v>5</v>
      </c>
      <c r="E5" s="15">
        <v>10</v>
      </c>
      <c r="F5" s="15">
        <v>10</v>
      </c>
      <c r="G5" s="15">
        <v>15</v>
      </c>
      <c r="H5" s="17"/>
      <c r="I5" s="14">
        <v>0</v>
      </c>
      <c r="J5" s="22"/>
      <c r="K5" s="22"/>
      <c r="L5" s="17"/>
      <c r="M5" s="14">
        <v>0</v>
      </c>
      <c r="N5" s="22"/>
      <c r="O5" s="22"/>
      <c r="P5" s="17"/>
      <c r="Q5" s="14">
        <v>0</v>
      </c>
      <c r="R5" s="22"/>
      <c r="S5" s="22"/>
      <c r="T5" s="17"/>
      <c r="U5" s="14">
        <v>0</v>
      </c>
      <c r="V5" s="22"/>
      <c r="W5" s="22"/>
    </row>
    <row r="6" spans="1:23">
      <c r="A6" s="13" t="s">
        <v>26</v>
      </c>
      <c r="B6" s="14">
        <v>1576078020</v>
      </c>
      <c r="C6" s="15">
        <v>20</v>
      </c>
      <c r="D6" s="15">
        <v>5</v>
      </c>
      <c r="E6" s="15">
        <v>5</v>
      </c>
      <c r="F6" s="15">
        <v>5</v>
      </c>
      <c r="G6" s="15">
        <v>5</v>
      </c>
      <c r="H6" s="17"/>
      <c r="I6" s="14">
        <v>0</v>
      </c>
      <c r="J6" s="22"/>
      <c r="K6" s="22"/>
      <c r="L6" s="17"/>
      <c r="M6" s="14">
        <v>0</v>
      </c>
      <c r="N6" s="22"/>
      <c r="O6" s="22"/>
      <c r="P6" s="17"/>
      <c r="Q6" s="14">
        <v>0</v>
      </c>
      <c r="R6" s="22"/>
      <c r="S6" s="22"/>
      <c r="T6" s="17"/>
      <c r="U6" s="14">
        <v>0</v>
      </c>
      <c r="V6" s="22"/>
      <c r="W6" s="22"/>
    </row>
    <row r="7" spans="1:23">
      <c r="A7" s="13" t="s">
        <v>26</v>
      </c>
      <c r="B7" s="14">
        <v>0</v>
      </c>
      <c r="C7" s="15">
        <v>15</v>
      </c>
      <c r="D7" s="15">
        <v>4</v>
      </c>
      <c r="E7" s="15"/>
      <c r="F7" s="15">
        <v>11</v>
      </c>
      <c r="G7" s="15"/>
      <c r="H7" s="17"/>
      <c r="I7" s="14">
        <v>0</v>
      </c>
      <c r="J7" s="22"/>
      <c r="K7" s="22"/>
      <c r="L7" s="17"/>
      <c r="M7" s="14">
        <v>0</v>
      </c>
      <c r="N7" s="22"/>
      <c r="O7" s="22"/>
      <c r="P7" s="17"/>
      <c r="Q7" s="14">
        <v>0</v>
      </c>
      <c r="R7" s="22"/>
      <c r="S7" s="22"/>
      <c r="T7" s="17"/>
      <c r="U7" s="14">
        <v>0</v>
      </c>
      <c r="V7" s="22"/>
      <c r="W7" s="22"/>
    </row>
    <row r="8" spans="1:23">
      <c r="A8" s="13" t="s">
        <v>27</v>
      </c>
      <c r="B8" s="14">
        <v>0</v>
      </c>
      <c r="C8" s="15">
        <v>1</v>
      </c>
      <c r="D8" s="15">
        <v>1</v>
      </c>
      <c r="E8" s="15">
        <v>1</v>
      </c>
      <c r="F8" s="15">
        <v>1</v>
      </c>
      <c r="G8" s="15">
        <v>1</v>
      </c>
      <c r="H8" s="17"/>
      <c r="I8" s="14">
        <v>0</v>
      </c>
      <c r="J8" s="22"/>
      <c r="K8" s="22"/>
      <c r="L8" s="17"/>
      <c r="M8" s="14">
        <v>0</v>
      </c>
      <c r="N8" s="22"/>
      <c r="O8" s="22"/>
      <c r="P8" s="17"/>
      <c r="Q8" s="14">
        <v>0</v>
      </c>
      <c r="R8" s="22"/>
      <c r="S8" s="22"/>
      <c r="T8" s="17"/>
      <c r="U8" s="14">
        <v>0</v>
      </c>
      <c r="V8" s="22"/>
      <c r="W8" s="22"/>
    </row>
    <row r="9" spans="1:23">
      <c r="A9" s="13" t="s">
        <v>27</v>
      </c>
      <c r="B9" s="14">
        <v>0</v>
      </c>
      <c r="C9" s="15">
        <v>15</v>
      </c>
      <c r="D9" s="15">
        <v>5</v>
      </c>
      <c r="E9" s="15"/>
      <c r="F9" s="15">
        <v>11</v>
      </c>
      <c r="G9" s="15"/>
      <c r="H9" s="17"/>
      <c r="I9" s="14">
        <v>0</v>
      </c>
      <c r="J9" s="22"/>
      <c r="K9" s="22"/>
      <c r="L9" s="17"/>
      <c r="M9" s="14">
        <v>0</v>
      </c>
      <c r="N9" s="22"/>
      <c r="O9" s="22"/>
      <c r="P9" s="17"/>
      <c r="Q9" s="14">
        <v>0</v>
      </c>
      <c r="R9" s="22"/>
      <c r="S9" s="22"/>
      <c r="T9" s="17"/>
      <c r="U9" s="14">
        <v>0</v>
      </c>
      <c r="V9" s="22"/>
      <c r="W9" s="22"/>
    </row>
    <row r="10" spans="1:23">
      <c r="A10" s="13" t="s">
        <v>28</v>
      </c>
      <c r="B10" s="14">
        <v>0</v>
      </c>
      <c r="C10" s="15">
        <v>1</v>
      </c>
      <c r="D10" s="15"/>
      <c r="E10" s="15">
        <v>1</v>
      </c>
      <c r="F10" s="15"/>
      <c r="G10" s="15"/>
      <c r="H10" s="17"/>
      <c r="I10" s="14">
        <v>0</v>
      </c>
      <c r="J10" s="22"/>
      <c r="K10" s="22"/>
      <c r="L10" s="17"/>
      <c r="M10" s="14">
        <v>0</v>
      </c>
      <c r="N10" s="22"/>
      <c r="O10" s="22"/>
      <c r="P10" s="17"/>
      <c r="Q10" s="14">
        <v>0</v>
      </c>
      <c r="R10" s="22"/>
      <c r="S10" s="22"/>
      <c r="T10" s="17"/>
      <c r="U10" s="14">
        <v>0</v>
      </c>
      <c r="V10" s="22"/>
      <c r="W10" s="22"/>
    </row>
  </sheetData>
  <mergeCells count="5">
    <mergeCell ref="T1:W1"/>
    <mergeCell ref="A1:G1"/>
    <mergeCell ref="H1:K1"/>
    <mergeCell ref="L1:O1"/>
    <mergeCell ref="P1:S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A38C4-6713-44CE-B118-7B0DD7FDD8E8}">
  <sheetPr codeName="Hoja8">
    <tabColor theme="7" tint="0.79998168889431442"/>
  </sheetPr>
  <dimension ref="A1:AU4"/>
  <sheetViews>
    <sheetView topLeftCell="E1" zoomScale="85" zoomScaleNormal="85" workbookViewId="0">
      <pane xSplit="3" ySplit="2" topLeftCell="H3" activePane="bottomRight" state="frozen"/>
      <selection activeCell="E1" sqref="E1"/>
      <selection pane="topRight" activeCell="H1" sqref="H1"/>
      <selection pane="bottomLeft" activeCell="E3" sqref="E3"/>
      <selection pane="bottomRight" sqref="A1:H1"/>
    </sheetView>
  </sheetViews>
  <sheetFormatPr baseColWidth="10" defaultColWidth="11.5703125" defaultRowHeight="15"/>
  <cols>
    <col min="1" max="4" width="9.7109375" style="4" hidden="1" customWidth="1"/>
    <col min="5" max="6" width="9.7109375" style="4" customWidth="1"/>
    <col min="7" max="7" width="18.5703125" style="4" customWidth="1"/>
    <col min="8" max="8" width="2.7109375" style="4" customWidth="1"/>
    <col min="9" max="15" width="9" style="4" customWidth="1"/>
    <col min="16" max="16" width="7.140625" style="4" customWidth="1"/>
    <col min="17" max="18" width="11.5703125" style="4"/>
    <col min="19" max="19" width="11.5703125" style="4" hidden="1" customWidth="1"/>
    <col min="20" max="20" width="12" style="4" hidden="1" customWidth="1"/>
    <col min="21" max="21" width="13.85546875" style="4" hidden="1" customWidth="1"/>
    <col min="22" max="22" width="8.5703125" style="4" hidden="1" customWidth="1"/>
    <col min="23" max="23" width="9" style="4" hidden="1" customWidth="1"/>
    <col min="24" max="24" width="9.5703125" style="4" customWidth="1"/>
    <col min="25" max="28" width="11.5703125" style="4"/>
    <col min="29" max="29" width="0" style="4" hidden="1" customWidth="1"/>
    <col min="30" max="34" width="11.5703125" style="4"/>
    <col min="35" max="47" width="0" style="4" hidden="1" customWidth="1"/>
    <col min="48" max="16384" width="11.5703125" style="4"/>
  </cols>
  <sheetData>
    <row r="1" spans="1:47" ht="34.9" customHeight="1">
      <c r="A1" s="397"/>
      <c r="B1" s="398"/>
      <c r="C1" s="398"/>
      <c r="D1" s="398"/>
      <c r="E1" s="398"/>
      <c r="F1" s="398"/>
      <c r="G1" s="398"/>
      <c r="H1" s="399"/>
      <c r="I1" s="390" t="s">
        <v>7</v>
      </c>
      <c r="J1" s="390"/>
      <c r="K1" s="390"/>
      <c r="L1" s="390"/>
      <c r="M1" s="390"/>
      <c r="N1" s="390"/>
      <c r="O1" s="390"/>
      <c r="P1" s="103"/>
      <c r="Q1" s="103">
        <f>AVERAGE(Q3:Q4)</f>
        <v>58.333333333333336</v>
      </c>
      <c r="R1" s="103">
        <f>AVERAGE(R3:R4)</f>
        <v>58.333333333333336</v>
      </c>
      <c r="S1" s="103">
        <f>AVERAGE(S3:S4)</f>
        <v>41.666666666666664</v>
      </c>
      <c r="T1" s="127">
        <f>SUM(T3:T4)</f>
        <v>0</v>
      </c>
      <c r="U1" s="128">
        <v>-100</v>
      </c>
      <c r="V1" s="127">
        <f>SUM(V3:V4)</f>
        <v>0</v>
      </c>
      <c r="W1" s="128">
        <v>-100</v>
      </c>
      <c r="X1" s="391" t="s">
        <v>30</v>
      </c>
      <c r="Y1" s="392"/>
      <c r="Z1" s="392"/>
      <c r="AA1" s="392"/>
      <c r="AB1" s="392"/>
      <c r="AC1" s="393"/>
      <c r="AD1" s="394" t="s">
        <v>36</v>
      </c>
      <c r="AE1" s="395"/>
      <c r="AF1" s="395"/>
      <c r="AG1" s="395"/>
      <c r="AH1" s="395"/>
      <c r="AI1" s="396"/>
      <c r="AJ1" s="377" t="s">
        <v>37</v>
      </c>
      <c r="AK1" s="378"/>
      <c r="AL1" s="378"/>
      <c r="AM1" s="378"/>
      <c r="AN1" s="378"/>
      <c r="AO1" s="379"/>
      <c r="AP1" s="372" t="s">
        <v>38</v>
      </c>
      <c r="AQ1" s="373"/>
      <c r="AR1" s="373"/>
      <c r="AS1" s="373"/>
      <c r="AT1" s="373"/>
      <c r="AU1" s="373"/>
    </row>
    <row r="2" spans="1:47" s="12" customFormat="1" ht="60.6" customHeight="1">
      <c r="A2" s="105" t="s">
        <v>25</v>
      </c>
      <c r="B2" s="105" t="s">
        <v>0</v>
      </c>
      <c r="C2" s="105" t="s">
        <v>1</v>
      </c>
      <c r="D2" s="105" t="s">
        <v>2</v>
      </c>
      <c r="E2" s="105" t="s">
        <v>3</v>
      </c>
      <c r="F2" s="105" t="s">
        <v>4</v>
      </c>
      <c r="G2" s="105" t="s">
        <v>5</v>
      </c>
      <c r="H2" s="105" t="s">
        <v>6</v>
      </c>
      <c r="I2" s="106" t="s">
        <v>8</v>
      </c>
      <c r="J2" s="107" t="s">
        <v>9</v>
      </c>
      <c r="K2" s="107" t="s">
        <v>10</v>
      </c>
      <c r="L2" s="106" t="s">
        <v>11</v>
      </c>
      <c r="M2" s="106" t="s">
        <v>12</v>
      </c>
      <c r="N2" s="106" t="s">
        <v>13</v>
      </c>
      <c r="O2" s="106" t="s">
        <v>14</v>
      </c>
      <c r="P2" s="108" t="s">
        <v>174</v>
      </c>
      <c r="Q2" s="108" t="s">
        <v>29</v>
      </c>
      <c r="R2" s="108" t="s">
        <v>811</v>
      </c>
      <c r="S2" s="108" t="s">
        <v>52</v>
      </c>
      <c r="T2" s="108" t="s">
        <v>57</v>
      </c>
      <c r="U2" s="108" t="s">
        <v>56</v>
      </c>
      <c r="V2" s="108" t="s">
        <v>54</v>
      </c>
      <c r="W2" s="108" t="s">
        <v>55</v>
      </c>
      <c r="X2" s="109" t="s">
        <v>31</v>
      </c>
      <c r="Y2" s="109" t="s">
        <v>32</v>
      </c>
      <c r="Z2" s="110" t="s">
        <v>33</v>
      </c>
      <c r="AA2" s="109" t="s">
        <v>34</v>
      </c>
      <c r="AB2" s="109" t="s">
        <v>35</v>
      </c>
      <c r="AC2" s="111" t="s">
        <v>51</v>
      </c>
      <c r="AD2" s="109" t="s">
        <v>31</v>
      </c>
      <c r="AE2" s="109" t="s">
        <v>32</v>
      </c>
      <c r="AF2" s="110" t="s">
        <v>33</v>
      </c>
      <c r="AG2" s="109" t="s">
        <v>34</v>
      </c>
      <c r="AH2" s="109" t="s">
        <v>35</v>
      </c>
      <c r="AI2" s="111" t="s">
        <v>51</v>
      </c>
      <c r="AJ2" s="9" t="s">
        <v>31</v>
      </c>
      <c r="AK2" s="9" t="s">
        <v>32</v>
      </c>
      <c r="AL2" s="10" t="s">
        <v>33</v>
      </c>
      <c r="AM2" s="9" t="s">
        <v>34</v>
      </c>
      <c r="AN2" s="9" t="s">
        <v>35</v>
      </c>
      <c r="AO2" s="11" t="s">
        <v>51</v>
      </c>
      <c r="AP2" s="9" t="s">
        <v>31</v>
      </c>
      <c r="AQ2" s="9" t="s">
        <v>32</v>
      </c>
      <c r="AR2" s="10" t="s">
        <v>33</v>
      </c>
      <c r="AS2" s="9" t="s">
        <v>34</v>
      </c>
      <c r="AT2" s="9" t="s">
        <v>35</v>
      </c>
      <c r="AU2" s="11" t="s">
        <v>51</v>
      </c>
    </row>
    <row r="3" spans="1:47" s="18" customFormat="1">
      <c r="A3" s="112" t="s">
        <v>101</v>
      </c>
      <c r="B3" s="112" t="s">
        <v>249</v>
      </c>
      <c r="C3" s="112" t="s">
        <v>493</v>
      </c>
      <c r="D3" s="112" t="s">
        <v>494</v>
      </c>
      <c r="E3" s="112" t="s">
        <v>495</v>
      </c>
      <c r="F3" s="112" t="s">
        <v>153</v>
      </c>
      <c r="G3" s="112" t="s">
        <v>496</v>
      </c>
      <c r="H3" s="112" t="s">
        <v>497</v>
      </c>
      <c r="I3" s="112" t="s">
        <v>156</v>
      </c>
      <c r="J3" s="113">
        <v>0</v>
      </c>
      <c r="K3" s="114">
        <v>2</v>
      </c>
      <c r="L3" s="114">
        <v>0</v>
      </c>
      <c r="M3" s="114">
        <v>1</v>
      </c>
      <c r="N3" s="114">
        <v>0</v>
      </c>
      <c r="O3" s="114">
        <v>1</v>
      </c>
      <c r="P3" s="115">
        <f>X3+AD3+AJ3+AP3</f>
        <v>1</v>
      </c>
      <c r="Q3" s="21">
        <f>P3*100/K3</f>
        <v>50</v>
      </c>
      <c r="R3" s="21">
        <f>(L3+M3)*100/K3</f>
        <v>50</v>
      </c>
      <c r="S3" s="21">
        <f>100-Q3</f>
        <v>50</v>
      </c>
      <c r="T3" s="19">
        <f>Z3+AF3+AL3+AR3</f>
        <v>0</v>
      </c>
      <c r="U3" s="20">
        <f>IF(J3=0,0,T3/J3*100)</f>
        <v>0</v>
      </c>
      <c r="V3" s="19">
        <f>U3-J3</f>
        <v>0</v>
      </c>
      <c r="W3" s="20">
        <f>IFERROR(V3*100/J3,0)</f>
        <v>0</v>
      </c>
      <c r="X3" s="116">
        <v>0</v>
      </c>
      <c r="Y3" s="21">
        <f>IFERROR(X3*100/L3,0)</f>
        <v>0</v>
      </c>
      <c r="Z3" s="113">
        <v>0</v>
      </c>
      <c r="AA3" s="112" t="s">
        <v>39</v>
      </c>
      <c r="AB3" s="216" t="s">
        <v>39</v>
      </c>
      <c r="AC3" s="21">
        <f>L3/$K$3*100</f>
        <v>0</v>
      </c>
      <c r="AD3" s="123">
        <v>1</v>
      </c>
      <c r="AE3" s="21">
        <f>IFERROR(AD3*100/M3,0)</f>
        <v>100</v>
      </c>
      <c r="AF3" s="14">
        <v>0</v>
      </c>
      <c r="AG3" s="118" t="s">
        <v>717</v>
      </c>
      <c r="AH3" s="338" t="s">
        <v>810</v>
      </c>
      <c r="AI3" s="21">
        <f>M3/$K$3*100</f>
        <v>50</v>
      </c>
      <c r="AJ3" s="17">
        <v>0</v>
      </c>
      <c r="AK3" s="16">
        <f>IFERROR(AJ3*100/N3,0)</f>
        <v>0</v>
      </c>
      <c r="AL3" s="14">
        <v>0</v>
      </c>
      <c r="AM3" s="13"/>
      <c r="AN3" s="215"/>
      <c r="AO3" s="16">
        <f>N3/$K$3*100</f>
        <v>0</v>
      </c>
      <c r="AP3" s="13"/>
      <c r="AQ3" s="16">
        <f>IFERROR(AP3*100/O3,0)</f>
        <v>0</v>
      </c>
      <c r="AR3" s="14">
        <v>0</v>
      </c>
      <c r="AS3" s="13"/>
      <c r="AT3" s="13"/>
      <c r="AU3" s="16">
        <f>O3/$K$3*100</f>
        <v>50</v>
      </c>
    </row>
    <row r="4" spans="1:47" s="18" customFormat="1">
      <c r="A4" s="112"/>
      <c r="B4" s="112"/>
      <c r="C4" s="112"/>
      <c r="D4" s="112"/>
      <c r="E4" s="112" t="s">
        <v>193</v>
      </c>
      <c r="F4" s="112"/>
      <c r="G4" s="112" t="s">
        <v>498</v>
      </c>
      <c r="H4" s="112" t="s">
        <v>194</v>
      </c>
      <c r="I4" s="112" t="s">
        <v>156</v>
      </c>
      <c r="J4" s="113">
        <v>0</v>
      </c>
      <c r="K4" s="114">
        <v>3</v>
      </c>
      <c r="L4" s="114">
        <v>1</v>
      </c>
      <c r="M4" s="114">
        <v>1</v>
      </c>
      <c r="N4" s="114">
        <v>1</v>
      </c>
      <c r="O4" s="114">
        <v>0</v>
      </c>
      <c r="P4" s="115">
        <f t="shared" ref="P4" si="0">X4+AD4+AJ4+AP4</f>
        <v>2</v>
      </c>
      <c r="Q4" s="21">
        <f>P4*100/K4</f>
        <v>66.666666666666671</v>
      </c>
      <c r="R4" s="21">
        <f>(L4+M4)*100/K4</f>
        <v>66.666666666666671</v>
      </c>
      <c r="S4" s="21">
        <f t="shared" ref="S4" si="1">100-Q4</f>
        <v>33.333333333333329</v>
      </c>
      <c r="T4" s="19">
        <f t="shared" ref="T4" si="2">Z4+AF4+AL4+AR4</f>
        <v>0</v>
      </c>
      <c r="U4" s="20">
        <f t="shared" ref="U4" si="3">IF(J4=0,0,T4/J4*100)</f>
        <v>0</v>
      </c>
      <c r="V4" s="19">
        <f t="shared" ref="V4" si="4">U4-J4</f>
        <v>0</v>
      </c>
      <c r="W4" s="20">
        <f t="shared" ref="W4" si="5">IFERROR(V4*100/J4,0)</f>
        <v>0</v>
      </c>
      <c r="X4" s="116">
        <v>1</v>
      </c>
      <c r="Y4" s="21">
        <f t="shared" ref="Y4" si="6">IFERROR(X4*100/L4,0)</f>
        <v>100</v>
      </c>
      <c r="Z4" s="113">
        <v>0</v>
      </c>
      <c r="AA4" s="112" t="s">
        <v>499</v>
      </c>
      <c r="AB4" s="198" t="s">
        <v>500</v>
      </c>
      <c r="AC4" s="21">
        <f>L4/$K$4*100</f>
        <v>33.333333333333329</v>
      </c>
      <c r="AD4" s="123">
        <v>1</v>
      </c>
      <c r="AE4" s="21">
        <f t="shared" ref="AE4" si="7">IFERROR(AD4*100/M4,0)</f>
        <v>100</v>
      </c>
      <c r="AF4" s="14">
        <v>0</v>
      </c>
      <c r="AG4" s="118" t="s">
        <v>717</v>
      </c>
      <c r="AH4" s="339" t="s">
        <v>810</v>
      </c>
      <c r="AI4" s="21">
        <f>M4/$K$4*100</f>
        <v>33.333333333333329</v>
      </c>
      <c r="AJ4" s="17">
        <v>0</v>
      </c>
      <c r="AK4" s="16">
        <f t="shared" ref="AK4" si="8">IFERROR(AJ4*100/N4,0)</f>
        <v>0</v>
      </c>
      <c r="AL4" s="14">
        <v>0</v>
      </c>
      <c r="AM4" s="13"/>
      <c r="AN4" s="215"/>
      <c r="AO4" s="16">
        <f>N4/$K$4*100</f>
        <v>33.333333333333329</v>
      </c>
      <c r="AP4" s="13"/>
      <c r="AQ4" s="16">
        <f t="shared" ref="AQ4" si="9">IFERROR(AP4*100/O4,0)</f>
        <v>0</v>
      </c>
      <c r="AR4" s="14">
        <v>0</v>
      </c>
      <c r="AS4" s="13"/>
      <c r="AT4" s="13"/>
      <c r="AU4" s="16">
        <f>O4/$K$4*100</f>
        <v>0</v>
      </c>
    </row>
  </sheetData>
  <mergeCells count="6">
    <mergeCell ref="AP1:AU1"/>
    <mergeCell ref="A1:H1"/>
    <mergeCell ref="I1:O1"/>
    <mergeCell ref="X1:AC1"/>
    <mergeCell ref="AD1:AI1"/>
    <mergeCell ref="AJ1:AO1"/>
  </mergeCells>
  <conditionalFormatting sqref="AB3:AB4">
    <cfRule type="containsText" dxfId="26" priority="9" operator="containsText" text="Pendiente">
      <formula>NOT(ISERROR(SEARCH("Pendiente",AB3)))</formula>
    </cfRule>
  </conditionalFormatting>
  <conditionalFormatting sqref="AH3:AH4">
    <cfRule type="containsText" dxfId="25" priority="8" operator="containsText" text="Pendiente">
      <formula>NOT(ISERROR(SEARCH("Pendiente",AH3)))</formula>
    </cfRule>
  </conditionalFormatting>
  <conditionalFormatting sqref="AN3:AN4">
    <cfRule type="containsText" dxfId="24" priority="6" operator="containsText" text="Pendiente">
      <formula>NOT(ISERROR(SEARCH("Pendiente",AN3)))</formula>
    </cfRule>
  </conditionalFormatting>
  <conditionalFormatting sqref="AT3:AT4">
    <cfRule type="containsText" dxfId="23" priority="7" operator="containsText" text="Pendiente">
      <formula>NOT(ISERROR(SEARCH("Pendiente",AT3)))</formula>
    </cfRule>
  </conditionalFormatting>
  <hyperlinks>
    <hyperlink ref="AB4" r:id="rId1" xr:uid="{2B034AE3-90EC-4645-8DAB-CFDCC939DF15}"/>
    <hyperlink ref="AH3" r:id="rId2" xr:uid="{A55FED11-4000-41BF-AF61-9600B56ADDD0}"/>
    <hyperlink ref="AH4" r:id="rId3" xr:uid="{583557B9-E89A-4784-A6B2-7F4CED0B792F}"/>
  </hyperlinks>
  <pageMargins left="0.7" right="0.7" top="0.75" bottom="0.75" header="0.3" footer="0.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F191B-3B6C-4A86-9D36-291A81022FAA}">
  <sheetPr codeName="Hoja12">
    <tabColor theme="7" tint="0.79998168889431442"/>
  </sheetPr>
  <dimension ref="A1:AU4"/>
  <sheetViews>
    <sheetView topLeftCell="E1" zoomScale="103" workbookViewId="0">
      <pane xSplit="4" ySplit="2" topLeftCell="I3" activePane="bottomRight" state="frozen"/>
      <selection activeCell="E1" sqref="E1"/>
      <selection pane="topRight" activeCell="I1" sqref="I1"/>
      <selection pane="bottomLeft" activeCell="E3" sqref="E3"/>
      <selection pane="bottomRight" sqref="A1:H1"/>
    </sheetView>
  </sheetViews>
  <sheetFormatPr baseColWidth="10" defaultColWidth="11.5703125" defaultRowHeight="15"/>
  <cols>
    <col min="1" max="2" width="9.42578125" style="4" hidden="1" customWidth="1"/>
    <col min="3" max="3" width="11.28515625" style="4" hidden="1" customWidth="1"/>
    <col min="4" max="4" width="9.42578125" style="4" hidden="1" customWidth="1"/>
    <col min="5" max="5" width="14.42578125" style="4" customWidth="1"/>
    <col min="6" max="8" width="9.42578125" style="4" customWidth="1"/>
    <col min="9" max="9" width="1.7109375" style="4" customWidth="1"/>
    <col min="10" max="10" width="13.7109375" style="4" customWidth="1"/>
    <col min="11" max="11" width="9.5703125" style="4" customWidth="1"/>
    <col min="12" max="16" width="9.28515625" style="4" customWidth="1"/>
    <col min="17" max="18" width="11.5703125" style="4"/>
    <col min="19" max="19" width="11.5703125" style="4" hidden="1" customWidth="1"/>
    <col min="20" max="20" width="12" style="4" hidden="1" customWidth="1"/>
    <col min="21" max="21" width="13.85546875" style="4" hidden="1" customWidth="1"/>
    <col min="22" max="22" width="18.42578125" style="4" hidden="1" customWidth="1"/>
    <col min="23" max="23" width="9" style="4" hidden="1" customWidth="1"/>
    <col min="24" max="24" width="9.5703125" style="4" customWidth="1"/>
    <col min="25" max="28" width="11.5703125" style="4"/>
    <col min="29" max="29" width="0" style="4" hidden="1" customWidth="1"/>
    <col min="30" max="30" width="7.5703125" style="4" customWidth="1"/>
    <col min="31" max="34" width="11.5703125" style="4"/>
    <col min="35" max="47" width="0" style="4" hidden="1" customWidth="1"/>
    <col min="48" max="16384" width="11.5703125" style="4"/>
  </cols>
  <sheetData>
    <row r="1" spans="1:47" ht="34.9" customHeight="1">
      <c r="A1" s="397"/>
      <c r="B1" s="398"/>
      <c r="C1" s="398"/>
      <c r="D1" s="398"/>
      <c r="E1" s="398"/>
      <c r="F1" s="398"/>
      <c r="G1" s="398"/>
      <c r="H1" s="399"/>
      <c r="I1" s="390" t="s">
        <v>7</v>
      </c>
      <c r="J1" s="390"/>
      <c r="K1" s="390"/>
      <c r="L1" s="390"/>
      <c r="M1" s="390"/>
      <c r="N1" s="390"/>
      <c r="O1" s="390"/>
      <c r="P1" s="103"/>
      <c r="Q1" s="103">
        <f>AVERAGE(Q3:Q4)</f>
        <v>87.5</v>
      </c>
      <c r="R1" s="103">
        <f>AVERAGE(R3:R4)</f>
        <v>87.5</v>
      </c>
      <c r="S1" s="103">
        <f>AVERAGE(S3:S4)</f>
        <v>12.5</v>
      </c>
      <c r="T1" s="127">
        <f>SUM(T3:T4)</f>
        <v>0</v>
      </c>
      <c r="U1" s="128">
        <v>-100</v>
      </c>
      <c r="V1" s="127">
        <f>SUM(V3:V4)</f>
        <v>-290000000</v>
      </c>
      <c r="W1" s="128">
        <v>-100</v>
      </c>
      <c r="X1" s="391" t="s">
        <v>30</v>
      </c>
      <c r="Y1" s="392"/>
      <c r="Z1" s="392"/>
      <c r="AA1" s="392"/>
      <c r="AB1" s="392"/>
      <c r="AC1" s="393"/>
      <c r="AD1" s="394" t="s">
        <v>36</v>
      </c>
      <c r="AE1" s="395"/>
      <c r="AF1" s="395"/>
      <c r="AG1" s="395"/>
      <c r="AH1" s="395"/>
      <c r="AI1" s="396"/>
      <c r="AJ1" s="377" t="s">
        <v>37</v>
      </c>
      <c r="AK1" s="378"/>
      <c r="AL1" s="378"/>
      <c r="AM1" s="378"/>
      <c r="AN1" s="378"/>
      <c r="AO1" s="379"/>
      <c r="AP1" s="372" t="s">
        <v>38</v>
      </c>
      <c r="AQ1" s="373"/>
      <c r="AR1" s="373"/>
      <c r="AS1" s="373"/>
      <c r="AT1" s="373"/>
      <c r="AU1" s="373"/>
    </row>
    <row r="2" spans="1:47" s="12" customFormat="1" ht="45" customHeight="1">
      <c r="A2" s="105" t="s">
        <v>25</v>
      </c>
      <c r="B2" s="105" t="s">
        <v>0</v>
      </c>
      <c r="C2" s="105" t="s">
        <v>1</v>
      </c>
      <c r="D2" s="105" t="s">
        <v>2</v>
      </c>
      <c r="E2" s="105" t="s">
        <v>3</v>
      </c>
      <c r="F2" s="105" t="s">
        <v>4</v>
      </c>
      <c r="G2" s="105" t="s">
        <v>5</v>
      </c>
      <c r="H2" s="105" t="s">
        <v>6</v>
      </c>
      <c r="I2" s="162" t="s">
        <v>8</v>
      </c>
      <c r="J2" s="107" t="s">
        <v>9</v>
      </c>
      <c r="K2" s="107" t="s">
        <v>10</v>
      </c>
      <c r="L2" s="106" t="s">
        <v>11</v>
      </c>
      <c r="M2" s="106" t="s">
        <v>12</v>
      </c>
      <c r="N2" s="106" t="s">
        <v>13</v>
      </c>
      <c r="O2" s="106" t="s">
        <v>14</v>
      </c>
      <c r="P2" s="108" t="s">
        <v>174</v>
      </c>
      <c r="Q2" s="108" t="s">
        <v>29</v>
      </c>
      <c r="R2" s="108" t="s">
        <v>811</v>
      </c>
      <c r="S2" s="108" t="s">
        <v>52</v>
      </c>
      <c r="T2" s="108" t="s">
        <v>57</v>
      </c>
      <c r="U2" s="108" t="s">
        <v>56</v>
      </c>
      <c r="V2" s="108" t="s">
        <v>54</v>
      </c>
      <c r="W2" s="108" t="s">
        <v>55</v>
      </c>
      <c r="X2" s="109" t="s">
        <v>31</v>
      </c>
      <c r="Y2" s="109" t="s">
        <v>32</v>
      </c>
      <c r="Z2" s="110" t="s">
        <v>33</v>
      </c>
      <c r="AA2" s="109" t="s">
        <v>34</v>
      </c>
      <c r="AB2" s="109" t="s">
        <v>35</v>
      </c>
      <c r="AC2" s="111" t="s">
        <v>51</v>
      </c>
      <c r="AD2" s="9" t="s">
        <v>31</v>
      </c>
      <c r="AE2" s="109" t="s">
        <v>32</v>
      </c>
      <c r="AF2" s="110" t="s">
        <v>33</v>
      </c>
      <c r="AG2" s="109" t="s">
        <v>34</v>
      </c>
      <c r="AH2" s="109" t="s">
        <v>35</v>
      </c>
      <c r="AI2" s="111" t="s">
        <v>51</v>
      </c>
      <c r="AJ2" s="9" t="s">
        <v>31</v>
      </c>
      <c r="AK2" s="9" t="s">
        <v>32</v>
      </c>
      <c r="AL2" s="10" t="s">
        <v>33</v>
      </c>
      <c r="AM2" s="9" t="s">
        <v>34</v>
      </c>
      <c r="AN2" s="9" t="s">
        <v>35</v>
      </c>
      <c r="AO2" s="11" t="s">
        <v>51</v>
      </c>
      <c r="AP2" s="9" t="s">
        <v>31</v>
      </c>
      <c r="AQ2" s="9" t="s">
        <v>32</v>
      </c>
      <c r="AR2" s="10" t="s">
        <v>33</v>
      </c>
      <c r="AS2" s="9" t="s">
        <v>34</v>
      </c>
      <c r="AT2" s="9" t="s">
        <v>35</v>
      </c>
      <c r="AU2" s="11" t="s">
        <v>51</v>
      </c>
    </row>
    <row r="3" spans="1:47" s="18" customFormat="1" ht="12">
      <c r="A3" s="163" t="s">
        <v>488</v>
      </c>
      <c r="B3" s="163" t="s">
        <v>143</v>
      </c>
      <c r="C3" s="164" t="s">
        <v>493</v>
      </c>
      <c r="D3" s="165" t="s">
        <v>39</v>
      </c>
      <c r="E3" s="166" t="s">
        <v>489</v>
      </c>
      <c r="F3" s="167">
        <v>1</v>
      </c>
      <c r="G3" s="119" t="s">
        <v>490</v>
      </c>
      <c r="H3" s="168" t="s">
        <v>491</v>
      </c>
      <c r="I3" s="169" t="s">
        <v>502</v>
      </c>
      <c r="J3" s="132" t="s">
        <v>485</v>
      </c>
      <c r="K3" s="170">
        <v>1</v>
      </c>
      <c r="L3" s="170">
        <v>1</v>
      </c>
      <c r="M3" s="131">
        <v>0</v>
      </c>
      <c r="N3" s="131">
        <v>0</v>
      </c>
      <c r="O3" s="131">
        <v>0</v>
      </c>
      <c r="P3" s="21">
        <f t="shared" ref="P3:P4" si="0">X3+AD3+AJ3+AP3</f>
        <v>1</v>
      </c>
      <c r="Q3" s="21">
        <f>P3*100/K3</f>
        <v>100</v>
      </c>
      <c r="R3" s="21">
        <f>(L3+M3)*100/K3</f>
        <v>100</v>
      </c>
      <c r="S3" s="21">
        <f>100-Q3</f>
        <v>0</v>
      </c>
      <c r="T3" s="19">
        <f>Z3+AF3+AL3+AR3</f>
        <v>0</v>
      </c>
      <c r="U3" s="20">
        <f>IF(J3=0,0,T3/J3*100)</f>
        <v>0</v>
      </c>
      <c r="V3" s="19">
        <f>U3-J3</f>
        <v>-290000000</v>
      </c>
      <c r="W3" s="20">
        <f>IFERROR(V3*100/J3,0)</f>
        <v>-100</v>
      </c>
      <c r="X3" s="171">
        <v>1</v>
      </c>
      <c r="Y3" s="21">
        <f>IFERROR(X3*100/L3,0)</f>
        <v>100</v>
      </c>
      <c r="Z3" s="113">
        <v>0</v>
      </c>
      <c r="AA3" s="112" t="s">
        <v>503</v>
      </c>
      <c r="AB3" s="172" t="s">
        <v>505</v>
      </c>
      <c r="AC3" s="21">
        <f>L3/$K$3*100</f>
        <v>100</v>
      </c>
      <c r="AD3" s="17">
        <v>0</v>
      </c>
      <c r="AE3" s="21">
        <f>IFERROR(AD3*100/M3,0)</f>
        <v>0</v>
      </c>
      <c r="AF3" s="14">
        <v>0</v>
      </c>
      <c r="AG3" s="13" t="s">
        <v>39</v>
      </c>
      <c r="AH3" s="13" t="s">
        <v>39</v>
      </c>
      <c r="AI3" s="21">
        <f>M3/$K$3*100</f>
        <v>0</v>
      </c>
      <c r="AJ3" s="17">
        <v>0</v>
      </c>
      <c r="AK3" s="16">
        <f>IFERROR(AJ3*100/N3,0)</f>
        <v>0</v>
      </c>
      <c r="AL3" s="14">
        <v>0</v>
      </c>
      <c r="AM3" s="13" t="s">
        <v>170</v>
      </c>
      <c r="AN3" s="13" t="s">
        <v>169</v>
      </c>
      <c r="AO3" s="16">
        <f>N3/$K$3*100</f>
        <v>0</v>
      </c>
      <c r="AP3" s="17">
        <v>0</v>
      </c>
      <c r="AQ3" s="16">
        <f>IFERROR(AP3*100/O3,0)</f>
        <v>0</v>
      </c>
      <c r="AR3" s="14">
        <v>0</v>
      </c>
      <c r="AS3" s="13"/>
      <c r="AT3" s="13"/>
      <c r="AU3" s="16">
        <f>O3/$K$3*100</f>
        <v>0</v>
      </c>
    </row>
    <row r="4" spans="1:47" s="18" customFormat="1">
      <c r="A4" s="163"/>
      <c r="B4" s="163"/>
      <c r="C4" s="164"/>
      <c r="D4" s="165"/>
      <c r="E4" s="166"/>
      <c r="F4" s="167">
        <v>1</v>
      </c>
      <c r="G4" s="119" t="s">
        <v>107</v>
      </c>
      <c r="H4" s="168" t="s">
        <v>492</v>
      </c>
      <c r="I4" s="169" t="s">
        <v>502</v>
      </c>
      <c r="J4" s="132">
        <v>0</v>
      </c>
      <c r="K4" s="170">
        <v>1</v>
      </c>
      <c r="L4" s="170">
        <v>0.25</v>
      </c>
      <c r="M4" s="170">
        <v>0.5</v>
      </c>
      <c r="N4" s="170">
        <v>0.75</v>
      </c>
      <c r="O4" s="170">
        <v>1</v>
      </c>
      <c r="P4" s="21">
        <f t="shared" si="0"/>
        <v>0.75</v>
      </c>
      <c r="Q4" s="21">
        <f>P4*100/K4</f>
        <v>75</v>
      </c>
      <c r="R4" s="21">
        <f>(L4+M4)*100/K4</f>
        <v>75</v>
      </c>
      <c r="S4" s="21">
        <f t="shared" ref="S4" si="1">100-Q4</f>
        <v>25</v>
      </c>
      <c r="T4" s="19">
        <f t="shared" ref="T4" si="2">Z4+AF4+AL4+AR4</f>
        <v>0</v>
      </c>
      <c r="U4" s="20">
        <f t="shared" ref="U4" si="3">IF(J4=0,0,T4/J4*100)</f>
        <v>0</v>
      </c>
      <c r="V4" s="19">
        <f t="shared" ref="V4" si="4">U4-J4</f>
        <v>0</v>
      </c>
      <c r="W4" s="20">
        <f t="shared" ref="W4" si="5">IFERROR(V4*100/J4,0)</f>
        <v>0</v>
      </c>
      <c r="X4" s="171">
        <v>0.25</v>
      </c>
      <c r="Y4" s="21">
        <f t="shared" ref="Y4" si="6">IFERROR(X4*100/L4,0)</f>
        <v>100</v>
      </c>
      <c r="Z4" s="113">
        <v>0</v>
      </c>
      <c r="AA4" s="112" t="s">
        <v>504</v>
      </c>
      <c r="AB4" s="172" t="s">
        <v>505</v>
      </c>
      <c r="AC4" s="21">
        <f t="shared" ref="AC4" si="7">L4/$K$3*100</f>
        <v>25</v>
      </c>
      <c r="AD4" s="171">
        <v>0.5</v>
      </c>
      <c r="AE4" s="21">
        <f t="shared" ref="AE4" si="8">IFERROR(AD4*100/M4,0)</f>
        <v>100</v>
      </c>
      <c r="AF4" s="14">
        <v>0</v>
      </c>
      <c r="AG4" s="13" t="s">
        <v>809</v>
      </c>
      <c r="AH4" s="337" t="s">
        <v>808</v>
      </c>
      <c r="AI4" s="21">
        <f>M4/$K$4*100</f>
        <v>50</v>
      </c>
      <c r="AJ4" s="17">
        <v>0</v>
      </c>
      <c r="AK4" s="16">
        <f t="shared" ref="AK4" si="9">IFERROR(AJ4*100/N4,0)</f>
        <v>0</v>
      </c>
      <c r="AL4" s="14">
        <v>0</v>
      </c>
      <c r="AM4" s="13" t="s">
        <v>171</v>
      </c>
      <c r="AN4" s="13" t="s">
        <v>172</v>
      </c>
      <c r="AO4" s="16">
        <f>N4/$K$4*100</f>
        <v>75</v>
      </c>
      <c r="AP4" s="17">
        <v>0</v>
      </c>
      <c r="AQ4" s="16">
        <f t="shared" ref="AQ4" si="10">IFERROR(AP4*100/O4,0)</f>
        <v>0</v>
      </c>
      <c r="AR4" s="14">
        <v>0</v>
      </c>
      <c r="AS4" s="13"/>
      <c r="AT4" s="13"/>
      <c r="AU4" s="16">
        <f>O4/$K$4*100</f>
        <v>100</v>
      </c>
    </row>
  </sheetData>
  <mergeCells count="6">
    <mergeCell ref="AP1:AU1"/>
    <mergeCell ref="A1:H1"/>
    <mergeCell ref="I1:O1"/>
    <mergeCell ref="X1:AC1"/>
    <mergeCell ref="AD1:AI1"/>
    <mergeCell ref="AJ1:AO1"/>
  </mergeCells>
  <conditionalFormatting sqref="AB3:AB4">
    <cfRule type="containsText" dxfId="22" priority="5" operator="containsText" text="Pendiente">
      <formula>NOT(ISERROR(SEARCH("Pendiente",AB3)))</formula>
    </cfRule>
  </conditionalFormatting>
  <conditionalFormatting sqref="AH3:AH4">
    <cfRule type="containsText" dxfId="21" priority="4" operator="containsText" text="Pendiente">
      <formula>NOT(ISERROR(SEARCH("Pendiente",AH3)))</formula>
    </cfRule>
  </conditionalFormatting>
  <conditionalFormatting sqref="AN3:AN4">
    <cfRule type="containsText" dxfId="20" priority="2" operator="containsText" text="Pendiente">
      <formula>NOT(ISERROR(SEARCH("Pendiente",AN3)))</formula>
    </cfRule>
  </conditionalFormatting>
  <conditionalFormatting sqref="AT3:AT4">
    <cfRule type="containsText" dxfId="19" priority="3" operator="containsText" text="Pendiente">
      <formula>NOT(ISERROR(SEARCH("Pendiente",AT3)))</formula>
    </cfRule>
  </conditionalFormatting>
  <hyperlinks>
    <hyperlink ref="AB4" r:id="rId1" xr:uid="{F3B63CC5-3C15-4DE1-AFAA-22AB1A913CB0}"/>
    <hyperlink ref="AB3" r:id="rId2" xr:uid="{B0FAA656-E535-438B-9C26-E8AE7CA3BE32}"/>
    <hyperlink ref="AH4" r:id="rId3" xr:uid="{AC1FA452-1A99-4FEB-93F2-A1F00C29165A}"/>
  </hyperlinks>
  <pageMargins left="0.7" right="0.7" top="0.75" bottom="0.75" header="0.3" footer="0.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D22BE-A758-44F6-BEDA-EA01EDA2607F}">
  <sheetPr codeName="Hoja4">
    <tabColor theme="7" tint="0.79998168889431442"/>
  </sheetPr>
  <dimension ref="A1:AU8"/>
  <sheetViews>
    <sheetView topLeftCell="G1" zoomScale="82" zoomScaleNormal="70" workbookViewId="0">
      <pane xSplit="2" ySplit="2" topLeftCell="I3" activePane="bottomRight" state="frozen"/>
      <selection activeCell="G1" sqref="G1"/>
      <selection pane="topRight" activeCell="I1" sqref="I1"/>
      <selection pane="bottomLeft" activeCell="G3" sqref="G3"/>
      <selection pane="bottomRight" sqref="A1:H1"/>
    </sheetView>
  </sheetViews>
  <sheetFormatPr baseColWidth="10" defaultColWidth="11.5703125" defaultRowHeight="15"/>
  <cols>
    <col min="1" max="5" width="4.28515625" style="4" hidden="1" customWidth="1"/>
    <col min="6" max="6" width="9.42578125" style="4" hidden="1" customWidth="1"/>
    <col min="7" max="7" width="35" style="4" customWidth="1"/>
    <col min="8" max="8" width="22.7109375" style="4" customWidth="1"/>
    <col min="9" max="9" width="1.85546875" style="4" customWidth="1"/>
    <col min="10" max="10" width="12.85546875" style="4" customWidth="1"/>
    <col min="11" max="11" width="9.42578125" style="4" customWidth="1"/>
    <col min="12" max="15" width="8.7109375" style="4" customWidth="1"/>
    <col min="16" max="16" width="8.85546875" style="4" customWidth="1"/>
    <col min="17" max="18" width="11.5703125" style="4"/>
    <col min="19" max="19" width="0" style="4" hidden="1" customWidth="1"/>
    <col min="20" max="20" width="12" style="4" hidden="1" customWidth="1"/>
    <col min="21" max="21" width="11.7109375" style="4" hidden="1" customWidth="1"/>
    <col min="22" max="22" width="16.7109375" style="4" hidden="1" customWidth="1"/>
    <col min="23" max="23" width="9" style="4" hidden="1" customWidth="1"/>
    <col min="24" max="24" width="9.5703125" style="4" customWidth="1"/>
    <col min="25" max="28" width="11.5703125" style="4"/>
    <col min="29" max="29" width="0" style="4" hidden="1" customWidth="1"/>
    <col min="30" max="34" width="11.5703125" style="4"/>
    <col min="35" max="47" width="0" style="4" hidden="1" customWidth="1"/>
    <col min="48" max="16384" width="11.5703125" style="4"/>
  </cols>
  <sheetData>
    <row r="1" spans="1:47" ht="34.9" customHeight="1">
      <c r="A1" s="389"/>
      <c r="B1" s="389"/>
      <c r="C1" s="389"/>
      <c r="D1" s="389"/>
      <c r="E1" s="389"/>
      <c r="F1" s="389"/>
      <c r="G1" s="389"/>
      <c r="H1" s="389"/>
      <c r="I1" s="390" t="s">
        <v>7</v>
      </c>
      <c r="J1" s="390"/>
      <c r="K1" s="390"/>
      <c r="L1" s="390"/>
      <c r="M1" s="390"/>
      <c r="N1" s="390"/>
      <c r="O1" s="390"/>
      <c r="P1" s="103"/>
      <c r="Q1" s="103">
        <f>AVERAGE(Q3:Q7)</f>
        <v>50.833333333333329</v>
      </c>
      <c r="R1" s="103">
        <f>AVERAGE(R3:R7)</f>
        <v>50.833333333333329</v>
      </c>
      <c r="S1" s="103">
        <f>AVERAGE(S3:S7)</f>
        <v>49.166666666666671</v>
      </c>
      <c r="T1" s="104">
        <f>SUM(T3:T7)</f>
        <v>0</v>
      </c>
      <c r="U1" s="103">
        <v>-100</v>
      </c>
      <c r="V1" s="104">
        <f>SUM(V3:V7)</f>
        <v>-4240574917</v>
      </c>
      <c r="W1" s="103">
        <v>-100</v>
      </c>
      <c r="X1" s="406" t="s">
        <v>30</v>
      </c>
      <c r="Y1" s="406"/>
      <c r="Z1" s="406"/>
      <c r="AA1" s="406"/>
      <c r="AB1" s="406"/>
      <c r="AC1" s="406"/>
      <c r="AD1" s="405" t="s">
        <v>36</v>
      </c>
      <c r="AE1" s="405"/>
      <c r="AF1" s="405"/>
      <c r="AG1" s="405"/>
      <c r="AH1" s="405"/>
      <c r="AI1" s="405"/>
      <c r="AJ1" s="404" t="s">
        <v>37</v>
      </c>
      <c r="AK1" s="404"/>
      <c r="AL1" s="404"/>
      <c r="AM1" s="404"/>
      <c r="AN1" s="404"/>
      <c r="AO1" s="404"/>
      <c r="AP1" s="403" t="s">
        <v>38</v>
      </c>
      <c r="AQ1" s="403"/>
      <c r="AR1" s="403"/>
      <c r="AS1" s="403"/>
      <c r="AT1" s="403"/>
      <c r="AU1" s="403"/>
    </row>
    <row r="2" spans="1:47" s="12" customFormat="1" ht="51" customHeight="1">
      <c r="A2" s="105" t="s">
        <v>25</v>
      </c>
      <c r="B2" s="105" t="s">
        <v>0</v>
      </c>
      <c r="C2" s="105" t="s">
        <v>1</v>
      </c>
      <c r="D2" s="105" t="s">
        <v>2</v>
      </c>
      <c r="E2" s="105" t="s">
        <v>3</v>
      </c>
      <c r="F2" s="105" t="s">
        <v>4</v>
      </c>
      <c r="G2" s="105" t="s">
        <v>5</v>
      </c>
      <c r="H2" s="105" t="s">
        <v>6</v>
      </c>
      <c r="I2" s="106" t="s">
        <v>8</v>
      </c>
      <c r="J2" s="107" t="s">
        <v>9</v>
      </c>
      <c r="K2" s="107" t="s">
        <v>10</v>
      </c>
      <c r="L2" s="106" t="s">
        <v>11</v>
      </c>
      <c r="M2" s="106" t="s">
        <v>12</v>
      </c>
      <c r="N2" s="106" t="s">
        <v>13</v>
      </c>
      <c r="O2" s="106" t="s">
        <v>14</v>
      </c>
      <c r="P2" s="108" t="s">
        <v>174</v>
      </c>
      <c r="Q2" s="108" t="s">
        <v>29</v>
      </c>
      <c r="R2" s="108" t="s">
        <v>811</v>
      </c>
      <c r="S2" s="108" t="s">
        <v>52</v>
      </c>
      <c r="T2" s="108" t="s">
        <v>57</v>
      </c>
      <c r="U2" s="108" t="s">
        <v>56</v>
      </c>
      <c r="V2" s="108" t="s">
        <v>54</v>
      </c>
      <c r="W2" s="108" t="s">
        <v>55</v>
      </c>
      <c r="X2" s="109" t="s">
        <v>31</v>
      </c>
      <c r="Y2" s="109" t="s">
        <v>32</v>
      </c>
      <c r="Z2" s="110" t="s">
        <v>33</v>
      </c>
      <c r="AA2" s="109" t="s">
        <v>34</v>
      </c>
      <c r="AB2" s="109" t="s">
        <v>35</v>
      </c>
      <c r="AC2" s="111" t="s">
        <v>51</v>
      </c>
      <c r="AD2" s="109" t="s">
        <v>31</v>
      </c>
      <c r="AE2" s="109" t="s">
        <v>32</v>
      </c>
      <c r="AF2" s="110" t="s">
        <v>33</v>
      </c>
      <c r="AG2" s="109" t="s">
        <v>34</v>
      </c>
      <c r="AH2" s="109" t="s">
        <v>35</v>
      </c>
      <c r="AI2" s="111" t="s">
        <v>51</v>
      </c>
      <c r="AJ2" s="9" t="s">
        <v>31</v>
      </c>
      <c r="AK2" s="9" t="s">
        <v>32</v>
      </c>
      <c r="AL2" s="10" t="s">
        <v>33</v>
      </c>
      <c r="AM2" s="9" t="s">
        <v>34</v>
      </c>
      <c r="AN2" s="9" t="s">
        <v>35</v>
      </c>
      <c r="AO2" s="11" t="s">
        <v>51</v>
      </c>
      <c r="AP2" s="9" t="s">
        <v>31</v>
      </c>
      <c r="AQ2" s="9" t="s">
        <v>32</v>
      </c>
      <c r="AR2" s="10" t="s">
        <v>33</v>
      </c>
      <c r="AS2" s="9" t="s">
        <v>34</v>
      </c>
      <c r="AT2" s="9" t="s">
        <v>35</v>
      </c>
      <c r="AU2" s="11" t="s">
        <v>51</v>
      </c>
    </row>
    <row r="3" spans="1:47" s="18" customFormat="1" ht="32.25" customHeight="1">
      <c r="A3" s="112" t="s">
        <v>361</v>
      </c>
      <c r="B3" s="112" t="s">
        <v>15</v>
      </c>
      <c r="C3" s="112" t="s">
        <v>208</v>
      </c>
      <c r="D3" s="112" t="s">
        <v>209</v>
      </c>
      <c r="E3" s="112" t="s">
        <v>210</v>
      </c>
      <c r="F3" s="112" t="s">
        <v>211</v>
      </c>
      <c r="G3" s="121" t="s">
        <v>212</v>
      </c>
      <c r="H3" s="121" t="s">
        <v>213</v>
      </c>
      <c r="I3" s="114" t="s">
        <v>26</v>
      </c>
      <c r="J3" s="113">
        <v>848114983.4000001</v>
      </c>
      <c r="K3" s="114">
        <v>1500</v>
      </c>
      <c r="L3" s="114">
        <v>200</v>
      </c>
      <c r="M3" s="114">
        <v>500</v>
      </c>
      <c r="N3" s="114">
        <v>600</v>
      </c>
      <c r="O3" s="114">
        <v>200</v>
      </c>
      <c r="P3" s="115">
        <f>X3+AD3+AJ3+AP3</f>
        <v>700</v>
      </c>
      <c r="Q3" s="21">
        <f>P3*100/K3</f>
        <v>46.666666666666664</v>
      </c>
      <c r="R3" s="21">
        <f>(L3+M3)*100/K3</f>
        <v>46.666666666666664</v>
      </c>
      <c r="S3" s="21">
        <f>100-Q3</f>
        <v>53.333333333333336</v>
      </c>
      <c r="T3" s="113">
        <f>Z3+AF3+AL3+AR3</f>
        <v>0</v>
      </c>
      <c r="U3" s="21">
        <f>IF(J3=0,0,T3/J3*100)</f>
        <v>0</v>
      </c>
      <c r="V3" s="113">
        <f>U3-J3</f>
        <v>-848114983.4000001</v>
      </c>
      <c r="W3" s="21">
        <f>IFERROR(V3*100/J3,0)</f>
        <v>-100</v>
      </c>
      <c r="X3" s="119">
        <v>200</v>
      </c>
      <c r="Y3" s="21">
        <f>IFERROR(X3*100/L3,0)</f>
        <v>100</v>
      </c>
      <c r="Z3" s="113">
        <v>0</v>
      </c>
      <c r="AA3" s="114" t="s">
        <v>366</v>
      </c>
      <c r="AB3" s="122" t="s">
        <v>371</v>
      </c>
      <c r="AC3" s="21">
        <f>L3/$K$3*100</f>
        <v>13.333333333333334</v>
      </c>
      <c r="AD3" s="120">
        <v>500</v>
      </c>
      <c r="AE3" s="21">
        <f>IFERROR(AD3*100/M3,0)</f>
        <v>100</v>
      </c>
      <c r="AF3" s="14">
        <v>0</v>
      </c>
      <c r="AG3" s="25" t="s">
        <v>719</v>
      </c>
      <c r="AH3" s="316" t="s">
        <v>756</v>
      </c>
      <c r="AI3" s="21">
        <f>M3/$K$3*100</f>
        <v>33.333333333333329</v>
      </c>
      <c r="AJ3" s="90"/>
      <c r="AK3" s="16">
        <f>IFERROR(AJ3*100/N3,0)</f>
        <v>0</v>
      </c>
      <c r="AL3" s="14">
        <v>0</v>
      </c>
      <c r="AM3" s="13"/>
      <c r="AN3" s="13"/>
      <c r="AO3" s="16">
        <f>N3/$K$3*100</f>
        <v>40</v>
      </c>
      <c r="AP3" s="90"/>
      <c r="AQ3" s="16">
        <f>IFERROR(AP3*100/O3,0)</f>
        <v>0</v>
      </c>
      <c r="AR3" s="14">
        <v>0</v>
      </c>
      <c r="AS3" s="13"/>
      <c r="AT3" s="13"/>
      <c r="AU3" s="16">
        <f>O3/$K$3*100</f>
        <v>13.333333333333334</v>
      </c>
    </row>
    <row r="4" spans="1:47" s="18" customFormat="1" ht="32.25" customHeight="1">
      <c r="A4" s="112"/>
      <c r="B4" s="112"/>
      <c r="C4" s="112"/>
      <c r="D4" s="112"/>
      <c r="E4" s="112"/>
      <c r="F4" s="112" t="s">
        <v>211</v>
      </c>
      <c r="G4" s="121" t="s">
        <v>362</v>
      </c>
      <c r="H4" s="121" t="s">
        <v>214</v>
      </c>
      <c r="I4" s="114" t="s">
        <v>26</v>
      </c>
      <c r="J4" s="113">
        <v>2120287458.5</v>
      </c>
      <c r="K4" s="114">
        <v>40</v>
      </c>
      <c r="L4" s="114">
        <v>8</v>
      </c>
      <c r="M4" s="114">
        <v>15</v>
      </c>
      <c r="N4" s="114">
        <v>10</v>
      </c>
      <c r="O4" s="114">
        <v>7</v>
      </c>
      <c r="P4" s="115">
        <f t="shared" ref="P4:P7" si="0">X4+AD4+AJ4+AP4</f>
        <v>23</v>
      </c>
      <c r="Q4" s="21">
        <f t="shared" ref="Q4" si="1">P4*100/K4</f>
        <v>57.5</v>
      </c>
      <c r="R4" s="21">
        <f>(L4+M4)*100/K4</f>
        <v>57.5</v>
      </c>
      <c r="S4" s="21">
        <f t="shared" ref="S4:S7" si="2">100-Q4</f>
        <v>42.5</v>
      </c>
      <c r="T4" s="113">
        <f t="shared" ref="T4:T7" si="3">Z4+AF4+AL4+AR4</f>
        <v>0</v>
      </c>
      <c r="U4" s="21">
        <f t="shared" ref="U4:U7" si="4">IF(J4=0,0,T4/J4*100)</f>
        <v>0</v>
      </c>
      <c r="V4" s="113">
        <f t="shared" ref="V4:V7" si="5">U4-J4</f>
        <v>-2120287458.5</v>
      </c>
      <c r="W4" s="21">
        <f t="shared" ref="W4:W7" si="6">IFERROR(V4*100/J4,0)</f>
        <v>-100</v>
      </c>
      <c r="X4" s="114">
        <v>8</v>
      </c>
      <c r="Y4" s="21">
        <f t="shared" ref="Y4:Y7" si="7">IFERROR(X4*100/L4,0)</f>
        <v>100</v>
      </c>
      <c r="Z4" s="113">
        <v>0</v>
      </c>
      <c r="AA4" s="114" t="s">
        <v>367</v>
      </c>
      <c r="AB4" s="122" t="s">
        <v>372</v>
      </c>
      <c r="AC4" s="21">
        <f>L4/$K$4*100</f>
        <v>20</v>
      </c>
      <c r="AD4" s="120">
        <v>15</v>
      </c>
      <c r="AE4" s="21">
        <f t="shared" ref="AE4:AE7" si="8">IFERROR(AD4*100/M4,0)</f>
        <v>100</v>
      </c>
      <c r="AF4" s="14">
        <v>0</v>
      </c>
      <c r="AG4" s="25" t="s">
        <v>720</v>
      </c>
      <c r="AH4" s="316" t="s">
        <v>757</v>
      </c>
      <c r="AI4" s="21">
        <f>M4/$K$4*100</f>
        <v>37.5</v>
      </c>
      <c r="AJ4" s="17"/>
      <c r="AK4" s="16">
        <f t="shared" ref="AK4:AK7" si="9">IFERROR(AJ4*100/N4,0)</f>
        <v>0</v>
      </c>
      <c r="AL4" s="14">
        <v>0</v>
      </c>
      <c r="AM4" s="13"/>
      <c r="AN4" s="13"/>
      <c r="AO4" s="16">
        <f>N4/$K$4*100</f>
        <v>25</v>
      </c>
      <c r="AP4" s="13"/>
      <c r="AQ4" s="16">
        <f t="shared" ref="AQ4:AQ7" si="10">IFERROR(AP4*100/O4,0)</f>
        <v>0</v>
      </c>
      <c r="AR4" s="14">
        <v>0</v>
      </c>
      <c r="AS4" s="13"/>
      <c r="AT4" s="13"/>
      <c r="AU4" s="16">
        <f>O4/$K$4*100</f>
        <v>17.5</v>
      </c>
    </row>
    <row r="5" spans="1:47" s="18" customFormat="1" ht="32.25" customHeight="1">
      <c r="A5" s="112"/>
      <c r="B5" s="112"/>
      <c r="C5" s="112"/>
      <c r="D5" s="112"/>
      <c r="E5" s="112"/>
      <c r="F5" s="112" t="s">
        <v>216</v>
      </c>
      <c r="G5" s="121" t="s">
        <v>215</v>
      </c>
      <c r="H5" s="121" t="s">
        <v>363</v>
      </c>
      <c r="I5" s="114" t="s">
        <v>27</v>
      </c>
      <c r="J5" s="113">
        <v>424057491.70000005</v>
      </c>
      <c r="K5" s="117">
        <v>1</v>
      </c>
      <c r="L5" s="117">
        <v>1</v>
      </c>
      <c r="M5" s="117">
        <v>1</v>
      </c>
      <c r="N5" s="117">
        <v>1</v>
      </c>
      <c r="O5" s="117">
        <v>1</v>
      </c>
      <c r="P5" s="115">
        <f t="shared" si="0"/>
        <v>2</v>
      </c>
      <c r="Q5" s="21">
        <f>(P5*100/K5)/4</f>
        <v>50</v>
      </c>
      <c r="R5" s="21">
        <f>((L5+M5)/4)*100</f>
        <v>50</v>
      </c>
      <c r="S5" s="21">
        <f t="shared" si="2"/>
        <v>50</v>
      </c>
      <c r="T5" s="113">
        <f t="shared" si="3"/>
        <v>0</v>
      </c>
      <c r="U5" s="21">
        <f t="shared" si="4"/>
        <v>0</v>
      </c>
      <c r="V5" s="113">
        <f t="shared" si="5"/>
        <v>-424057491.70000005</v>
      </c>
      <c r="W5" s="21">
        <f t="shared" si="6"/>
        <v>-100</v>
      </c>
      <c r="X5" s="117">
        <v>1</v>
      </c>
      <c r="Y5" s="21">
        <f t="shared" si="7"/>
        <v>100</v>
      </c>
      <c r="Z5" s="113">
        <v>0</v>
      </c>
      <c r="AA5" s="114" t="s">
        <v>368</v>
      </c>
      <c r="AB5" s="122" t="s">
        <v>373</v>
      </c>
      <c r="AC5" s="21">
        <f>(L5/$K$5*100)/4</f>
        <v>25</v>
      </c>
      <c r="AD5" s="312">
        <v>1</v>
      </c>
      <c r="AE5" s="21">
        <f t="shared" si="8"/>
        <v>100</v>
      </c>
      <c r="AF5" s="14">
        <v>0</v>
      </c>
      <c r="AG5" s="313" t="s">
        <v>723</v>
      </c>
      <c r="AH5" s="314" t="s">
        <v>724</v>
      </c>
      <c r="AI5" s="21">
        <f>M5/$K$5*100</f>
        <v>100</v>
      </c>
      <c r="AJ5" s="17"/>
      <c r="AK5" s="16">
        <f t="shared" si="9"/>
        <v>0</v>
      </c>
      <c r="AL5" s="14">
        <v>0</v>
      </c>
      <c r="AM5" s="13"/>
      <c r="AN5" s="13"/>
      <c r="AO5" s="16">
        <f>N5/$K$5*100</f>
        <v>100</v>
      </c>
      <c r="AP5" s="13"/>
      <c r="AQ5" s="16">
        <f t="shared" si="10"/>
        <v>0</v>
      </c>
      <c r="AR5" s="14">
        <v>0</v>
      </c>
      <c r="AS5" s="13"/>
      <c r="AT5" s="13"/>
      <c r="AU5" s="16">
        <f>O5/$K$5*100</f>
        <v>100</v>
      </c>
    </row>
    <row r="6" spans="1:47" s="18" customFormat="1" ht="32.25" customHeight="1">
      <c r="A6" s="112"/>
      <c r="B6" s="112"/>
      <c r="C6" s="112"/>
      <c r="D6" s="112"/>
      <c r="E6" s="112"/>
      <c r="F6" s="112" t="s">
        <v>216</v>
      </c>
      <c r="G6" s="121" t="s">
        <v>217</v>
      </c>
      <c r="H6" s="121" t="s">
        <v>364</v>
      </c>
      <c r="I6" s="114" t="s">
        <v>27</v>
      </c>
      <c r="J6" s="113">
        <v>424057491.70000005</v>
      </c>
      <c r="K6" s="117">
        <v>1</v>
      </c>
      <c r="L6" s="117">
        <v>1</v>
      </c>
      <c r="M6" s="117">
        <v>1</v>
      </c>
      <c r="N6" s="117">
        <v>1</v>
      </c>
      <c r="O6" s="117">
        <v>1</v>
      </c>
      <c r="P6" s="115">
        <f t="shared" si="0"/>
        <v>2</v>
      </c>
      <c r="Q6" s="21">
        <f t="shared" ref="Q6:Q7" si="11">(P6*100/K6)/4</f>
        <v>50</v>
      </c>
      <c r="R6" s="21">
        <f>((L6+M6)/4)*100</f>
        <v>50</v>
      </c>
      <c r="S6" s="21">
        <f t="shared" si="2"/>
        <v>50</v>
      </c>
      <c r="T6" s="113">
        <f t="shared" si="3"/>
        <v>0</v>
      </c>
      <c r="U6" s="21">
        <f t="shared" si="4"/>
        <v>0</v>
      </c>
      <c r="V6" s="113">
        <f t="shared" si="5"/>
        <v>-424057491.70000005</v>
      </c>
      <c r="W6" s="21">
        <f t="shared" si="6"/>
        <v>-100</v>
      </c>
      <c r="X6" s="117">
        <v>1</v>
      </c>
      <c r="Y6" s="21">
        <f t="shared" si="7"/>
        <v>100</v>
      </c>
      <c r="Z6" s="113">
        <v>0</v>
      </c>
      <c r="AA6" s="114" t="s">
        <v>369</v>
      </c>
      <c r="AB6" s="122" t="s">
        <v>374</v>
      </c>
      <c r="AC6" s="21">
        <f t="shared" ref="AC6:AC7" si="12">(L6/$K$5*100)/4</f>
        <v>25</v>
      </c>
      <c r="AD6" s="312">
        <v>1</v>
      </c>
      <c r="AE6" s="21">
        <f t="shared" ref="AE6" si="13">IFERROR(AD6*100/M6,0)</f>
        <v>100</v>
      </c>
      <c r="AF6" s="14">
        <v>0</v>
      </c>
      <c r="AG6" s="25" t="s">
        <v>721</v>
      </c>
      <c r="AH6" s="316" t="s">
        <v>727</v>
      </c>
      <c r="AI6" s="21">
        <f>M6/$K$6*100</f>
        <v>100</v>
      </c>
      <c r="AJ6" s="17"/>
      <c r="AK6" s="16">
        <f t="shared" si="9"/>
        <v>0</v>
      </c>
      <c r="AL6" s="14">
        <v>0</v>
      </c>
      <c r="AM6" s="13"/>
      <c r="AN6" s="13"/>
      <c r="AO6" s="16">
        <f>N6/$K$6*100</f>
        <v>100</v>
      </c>
      <c r="AP6" s="13"/>
      <c r="AQ6" s="16">
        <f t="shared" si="10"/>
        <v>0</v>
      </c>
      <c r="AR6" s="14">
        <v>0</v>
      </c>
      <c r="AS6" s="13"/>
      <c r="AT6" s="13"/>
      <c r="AU6" s="16">
        <f>O6/$K$6*100</f>
        <v>100</v>
      </c>
    </row>
    <row r="7" spans="1:47" s="18" customFormat="1" ht="32.25" customHeight="1">
      <c r="A7" s="112"/>
      <c r="B7" s="112"/>
      <c r="C7" s="112" t="s">
        <v>218</v>
      </c>
      <c r="D7" s="112"/>
      <c r="E7" s="112" t="s">
        <v>219</v>
      </c>
      <c r="F7" s="112" t="s">
        <v>216</v>
      </c>
      <c r="G7" s="121" t="s">
        <v>220</v>
      </c>
      <c r="H7" s="121" t="s">
        <v>365</v>
      </c>
      <c r="I7" s="114" t="s">
        <v>27</v>
      </c>
      <c r="J7" s="113">
        <v>424057491.70000005</v>
      </c>
      <c r="K7" s="117">
        <v>1</v>
      </c>
      <c r="L7" s="117">
        <v>1</v>
      </c>
      <c r="M7" s="117">
        <v>1</v>
      </c>
      <c r="N7" s="117">
        <v>1</v>
      </c>
      <c r="O7" s="117">
        <v>1</v>
      </c>
      <c r="P7" s="115">
        <f t="shared" si="0"/>
        <v>2</v>
      </c>
      <c r="Q7" s="21">
        <f t="shared" si="11"/>
        <v>50</v>
      </c>
      <c r="R7" s="21">
        <f>((L7+M7)/4)*100</f>
        <v>50</v>
      </c>
      <c r="S7" s="21">
        <f t="shared" si="2"/>
        <v>50</v>
      </c>
      <c r="T7" s="113">
        <f t="shared" si="3"/>
        <v>0</v>
      </c>
      <c r="U7" s="21">
        <f t="shared" si="4"/>
        <v>0</v>
      </c>
      <c r="V7" s="113">
        <f t="shared" si="5"/>
        <v>-424057491.70000005</v>
      </c>
      <c r="W7" s="21">
        <f t="shared" si="6"/>
        <v>-100</v>
      </c>
      <c r="X7" s="117">
        <v>1</v>
      </c>
      <c r="Y7" s="21">
        <f t="shared" si="7"/>
        <v>100</v>
      </c>
      <c r="Z7" s="113">
        <v>0</v>
      </c>
      <c r="AA7" s="114" t="s">
        <v>370</v>
      </c>
      <c r="AB7" s="122" t="s">
        <v>374</v>
      </c>
      <c r="AC7" s="21">
        <f t="shared" si="12"/>
        <v>25</v>
      </c>
      <c r="AD7" s="312">
        <v>1</v>
      </c>
      <c r="AE7" s="21">
        <f t="shared" si="8"/>
        <v>100</v>
      </c>
      <c r="AF7" s="14">
        <v>0</v>
      </c>
      <c r="AG7" s="25" t="s">
        <v>722</v>
      </c>
      <c r="AH7" s="316" t="s">
        <v>728</v>
      </c>
      <c r="AI7" s="21">
        <f>M7/$K$7*100</f>
        <v>100</v>
      </c>
      <c r="AJ7" s="17"/>
      <c r="AK7" s="16">
        <f t="shared" si="9"/>
        <v>0</v>
      </c>
      <c r="AL7" s="14">
        <v>0</v>
      </c>
      <c r="AM7" s="13"/>
      <c r="AN7" s="13"/>
      <c r="AO7" s="16">
        <f>N7/$K$7*100</f>
        <v>100</v>
      </c>
      <c r="AP7" s="13"/>
      <c r="AQ7" s="16">
        <f t="shared" si="10"/>
        <v>0</v>
      </c>
      <c r="AR7" s="14">
        <v>0</v>
      </c>
      <c r="AS7" s="13"/>
      <c r="AT7" s="13"/>
      <c r="AU7" s="16">
        <f>O7/$K$7*100</f>
        <v>100</v>
      </c>
    </row>
    <row r="8" spans="1:47">
      <c r="AF8" s="298"/>
    </row>
  </sheetData>
  <mergeCells count="6">
    <mergeCell ref="A1:H1"/>
    <mergeCell ref="AP1:AU1"/>
    <mergeCell ref="AJ1:AO1"/>
    <mergeCell ref="AD1:AI1"/>
    <mergeCell ref="X1:AC1"/>
    <mergeCell ref="I1:O1"/>
  </mergeCells>
  <conditionalFormatting sqref="AB3 AB5:AB7">
    <cfRule type="containsText" dxfId="18" priority="3" operator="containsText" text="Pendiente">
      <formula>NOT(ISERROR(SEARCH("Pendiente",AB3)))</formula>
    </cfRule>
  </conditionalFormatting>
  <conditionalFormatting sqref="AH5">
    <cfRule type="containsText" dxfId="17" priority="17" operator="containsText" text="Pendiente">
      <formula>NOT(ISERROR(SEARCH("Pendiente",AH5)))</formula>
    </cfRule>
  </conditionalFormatting>
  <conditionalFormatting sqref="AN3:AN4">
    <cfRule type="containsText" dxfId="16" priority="4" operator="containsText" text="Pendiente">
      <formula>NOT(ISERROR(SEARCH("Pendiente",AN3)))</formula>
    </cfRule>
  </conditionalFormatting>
  <conditionalFormatting sqref="AN5:AN6">
    <cfRule type="containsText" dxfId="15" priority="9" operator="containsText" text="Pendiente">
      <formula>NOT(ISERROR(SEARCH("Pendiente",AN5)))</formula>
    </cfRule>
  </conditionalFormatting>
  <conditionalFormatting sqref="AN7">
    <cfRule type="containsText" dxfId="14" priority="6" operator="containsText" text="Pendiente">
      <formula>NOT(ISERROR(SEARCH("Pendiente",AN7)))</formula>
    </cfRule>
  </conditionalFormatting>
  <conditionalFormatting sqref="AT3:AT7">
    <cfRule type="containsText" dxfId="13" priority="13" operator="containsText" text="Pendiente">
      <formula>NOT(ISERROR(SEARCH("Pendiente",AT3)))</formula>
    </cfRule>
  </conditionalFormatting>
  <hyperlinks>
    <hyperlink ref="AB3" r:id="rId1" xr:uid="{DA6D4E67-9BD3-4531-B8AC-EDC1AE5C78AE}"/>
    <hyperlink ref="AB4" r:id="rId2" xr:uid="{7203397C-3395-4990-BA5F-D37054A1FEB5}"/>
    <hyperlink ref="AB5" r:id="rId3" xr:uid="{995C20B6-BE00-401E-87FB-69D8A8465A32}"/>
    <hyperlink ref="AB6" r:id="rId4" xr:uid="{9B4FA697-AEE6-4504-A030-EAE4714BB019}"/>
    <hyperlink ref="AB7" r:id="rId5" xr:uid="{E247D1B7-F1AE-4EF7-8069-AE9C8374BCDF}"/>
  </hyperlinks>
  <pageMargins left="0.7" right="0.7" top="0.75" bottom="0.75" header="0.3" footer="0.3"/>
  <drawing r:id="rId6"/>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EB6E8-4314-4E03-8C54-8BC925B49F7A}">
  <sheetPr codeName="Hoja5">
    <tabColor theme="7" tint="0.79998168889431442"/>
  </sheetPr>
  <dimension ref="A1:AU10"/>
  <sheetViews>
    <sheetView topLeftCell="F1" zoomScale="106" workbookViewId="0">
      <pane xSplit="3" ySplit="2" topLeftCell="I3" activePane="bottomRight" state="frozen"/>
      <selection activeCell="F1" sqref="F1"/>
      <selection pane="topRight" activeCell="I1" sqref="I1"/>
      <selection pane="bottomLeft" activeCell="F3" sqref="F3"/>
      <selection pane="bottomRight" sqref="A1:H1"/>
    </sheetView>
  </sheetViews>
  <sheetFormatPr baseColWidth="10" defaultColWidth="11.5703125" defaultRowHeight="15"/>
  <cols>
    <col min="1" max="1" width="3.42578125" style="4" hidden="1" customWidth="1"/>
    <col min="2" max="5" width="9.28515625" style="4" hidden="1" customWidth="1"/>
    <col min="6" max="6" width="9.28515625" style="4" customWidth="1"/>
    <col min="7" max="7" width="23.42578125" style="4" customWidth="1"/>
    <col min="8" max="8" width="13.85546875" style="4" customWidth="1"/>
    <col min="9" max="9" width="2.140625" style="4" customWidth="1"/>
    <col min="10" max="10" width="14.5703125" style="4" customWidth="1"/>
    <col min="11" max="14" width="7.7109375" style="4" customWidth="1"/>
    <col min="15" max="15" width="11.5703125" style="4"/>
    <col min="16" max="16" width="11.5703125" style="4" customWidth="1"/>
    <col min="17" max="18" width="11.5703125" style="4"/>
    <col min="19" max="19" width="11.5703125" style="4" hidden="1" customWidth="1"/>
    <col min="20" max="20" width="13.28515625" style="4" hidden="1" customWidth="1"/>
    <col min="21" max="21" width="13.85546875" style="4" hidden="1" customWidth="1"/>
    <col min="22" max="22" width="18.42578125" style="4" hidden="1" customWidth="1"/>
    <col min="23" max="23" width="9" style="4" hidden="1" customWidth="1"/>
    <col min="24" max="24" width="9.5703125" style="4" customWidth="1"/>
    <col min="25" max="25" width="11.5703125" style="4"/>
    <col min="26" max="26" width="12.42578125" style="4" customWidth="1"/>
    <col min="27" max="28" width="11.5703125" style="4"/>
    <col min="29" max="29" width="0" style="4" hidden="1" customWidth="1"/>
    <col min="30" max="31" width="11.5703125" style="4"/>
    <col min="32" max="32" width="12.85546875" style="4" customWidth="1"/>
    <col min="33" max="34" width="11.5703125" style="4"/>
    <col min="35" max="37" width="0" style="4" hidden="1" customWidth="1"/>
    <col min="38" max="38" width="13" style="4" hidden="1" customWidth="1"/>
    <col min="39" max="47" width="0" style="4" hidden="1" customWidth="1"/>
    <col min="48" max="16384" width="11.5703125" style="4"/>
  </cols>
  <sheetData>
    <row r="1" spans="1:47" ht="34.9" customHeight="1">
      <c r="A1" s="389"/>
      <c r="B1" s="389"/>
      <c r="C1" s="389"/>
      <c r="D1" s="389"/>
      <c r="E1" s="389"/>
      <c r="F1" s="389"/>
      <c r="G1" s="389"/>
      <c r="H1" s="389"/>
      <c r="I1" s="390" t="s">
        <v>7</v>
      </c>
      <c r="J1" s="390"/>
      <c r="K1" s="390"/>
      <c r="L1" s="390"/>
      <c r="M1" s="390"/>
      <c r="N1" s="390"/>
      <c r="O1" s="390"/>
      <c r="P1" s="103"/>
      <c r="Q1" s="103">
        <f>AVERAGE(Q3:Q10)</f>
        <v>31.24666666666667</v>
      </c>
      <c r="R1" s="103">
        <f>AVERAGE(R3:R10)</f>
        <v>31.666666666666668</v>
      </c>
      <c r="S1" s="103">
        <f>AVERAGE(S3:S10)</f>
        <v>68.75333333333333</v>
      </c>
      <c r="T1" s="127">
        <f>SUM(T3:T10)</f>
        <v>464300787</v>
      </c>
      <c r="U1" s="128">
        <v>-100</v>
      </c>
      <c r="V1" s="127" t="e">
        <f>SUM(V3:V10)</f>
        <v>#VALUE!</v>
      </c>
      <c r="W1" s="128">
        <v>-100</v>
      </c>
      <c r="X1" s="391" t="s">
        <v>30</v>
      </c>
      <c r="Y1" s="392"/>
      <c r="Z1" s="392"/>
      <c r="AA1" s="392"/>
      <c r="AB1" s="392"/>
      <c r="AC1" s="393"/>
      <c r="AD1" s="394" t="s">
        <v>36</v>
      </c>
      <c r="AE1" s="395"/>
      <c r="AF1" s="395"/>
      <c r="AG1" s="395"/>
      <c r="AH1" s="395"/>
      <c r="AI1" s="396"/>
      <c r="AJ1" s="377" t="s">
        <v>37</v>
      </c>
      <c r="AK1" s="378"/>
      <c r="AL1" s="378"/>
      <c r="AM1" s="378"/>
      <c r="AN1" s="378"/>
      <c r="AO1" s="379"/>
      <c r="AP1" s="372" t="s">
        <v>38</v>
      </c>
      <c r="AQ1" s="373"/>
      <c r="AR1" s="373"/>
      <c r="AS1" s="373"/>
      <c r="AT1" s="373"/>
      <c r="AU1" s="373"/>
    </row>
    <row r="2" spans="1:47" s="12" customFormat="1" ht="60.6" customHeight="1">
      <c r="A2" s="105" t="s">
        <v>25</v>
      </c>
      <c r="B2" s="105" t="s">
        <v>0</v>
      </c>
      <c r="C2" s="105" t="s">
        <v>1</v>
      </c>
      <c r="D2" s="105" t="s">
        <v>2</v>
      </c>
      <c r="E2" s="105" t="s">
        <v>3</v>
      </c>
      <c r="F2" s="105" t="s">
        <v>4</v>
      </c>
      <c r="G2" s="105" t="s">
        <v>5</v>
      </c>
      <c r="H2" s="105" t="s">
        <v>6</v>
      </c>
      <c r="I2" s="106" t="s">
        <v>8</v>
      </c>
      <c r="J2" s="107" t="s">
        <v>9</v>
      </c>
      <c r="K2" s="107" t="s">
        <v>10</v>
      </c>
      <c r="L2" s="106" t="s">
        <v>11</v>
      </c>
      <c r="M2" s="106" t="s">
        <v>12</v>
      </c>
      <c r="N2" s="106" t="s">
        <v>13</v>
      </c>
      <c r="O2" s="106" t="s">
        <v>14</v>
      </c>
      <c r="P2" s="108" t="s">
        <v>174</v>
      </c>
      <c r="Q2" s="108" t="s">
        <v>29</v>
      </c>
      <c r="R2" s="108" t="s">
        <v>811</v>
      </c>
      <c r="S2" s="108" t="s">
        <v>52</v>
      </c>
      <c r="T2" s="108" t="s">
        <v>57</v>
      </c>
      <c r="U2" s="108" t="s">
        <v>56</v>
      </c>
      <c r="V2" s="108" t="s">
        <v>54</v>
      </c>
      <c r="W2" s="108" t="s">
        <v>55</v>
      </c>
      <c r="X2" s="109" t="s">
        <v>31</v>
      </c>
      <c r="Y2" s="109" t="s">
        <v>32</v>
      </c>
      <c r="Z2" s="110" t="s">
        <v>33</v>
      </c>
      <c r="AA2" s="109" t="s">
        <v>34</v>
      </c>
      <c r="AB2" s="109" t="s">
        <v>35</v>
      </c>
      <c r="AC2" s="111" t="s">
        <v>51</v>
      </c>
      <c r="AD2" s="109" t="s">
        <v>31</v>
      </c>
      <c r="AE2" s="109" t="s">
        <v>32</v>
      </c>
      <c r="AF2" s="110" t="s">
        <v>33</v>
      </c>
      <c r="AG2" s="109" t="s">
        <v>34</v>
      </c>
      <c r="AH2" s="109" t="s">
        <v>35</v>
      </c>
      <c r="AI2" s="111" t="s">
        <v>51</v>
      </c>
      <c r="AJ2" s="9" t="s">
        <v>31</v>
      </c>
      <c r="AK2" s="9" t="s">
        <v>32</v>
      </c>
      <c r="AL2" s="10" t="s">
        <v>33</v>
      </c>
      <c r="AM2" s="9" t="s">
        <v>34</v>
      </c>
      <c r="AN2" s="9" t="s">
        <v>35</v>
      </c>
      <c r="AO2" s="11" t="s">
        <v>51</v>
      </c>
      <c r="AP2" s="9" t="s">
        <v>31</v>
      </c>
      <c r="AQ2" s="9" t="s">
        <v>32</v>
      </c>
      <c r="AR2" s="10" t="s">
        <v>33</v>
      </c>
      <c r="AS2" s="9" t="s">
        <v>34</v>
      </c>
      <c r="AT2" s="9" t="s">
        <v>35</v>
      </c>
      <c r="AU2" s="11" t="s">
        <v>51</v>
      </c>
    </row>
    <row r="3" spans="1:47" s="18" customFormat="1">
      <c r="A3" s="112" t="s">
        <v>40</v>
      </c>
      <c r="B3" s="112" t="s">
        <v>15</v>
      </c>
      <c r="C3" s="112" t="s">
        <v>328</v>
      </c>
      <c r="D3" s="112" t="s">
        <v>329</v>
      </c>
      <c r="E3" s="112" t="s">
        <v>330</v>
      </c>
      <c r="F3" s="112" t="s">
        <v>216</v>
      </c>
      <c r="G3" s="112" t="s">
        <v>331</v>
      </c>
      <c r="H3" s="112" t="s">
        <v>332</v>
      </c>
      <c r="I3" s="112" t="s">
        <v>221</v>
      </c>
      <c r="J3" s="113" t="s">
        <v>346</v>
      </c>
      <c r="K3" s="117">
        <v>1</v>
      </c>
      <c r="L3" s="129">
        <v>0.1</v>
      </c>
      <c r="M3" s="129">
        <v>0.1</v>
      </c>
      <c r="N3" s="129">
        <v>0.3</v>
      </c>
      <c r="O3" s="129">
        <v>0.5</v>
      </c>
      <c r="P3" s="117">
        <f>X3+AD3+AJ3+AP3</f>
        <v>0.2</v>
      </c>
      <c r="Q3" s="21">
        <f>P3*100/K3</f>
        <v>20</v>
      </c>
      <c r="R3" s="21">
        <f>((L3+M3))*100</f>
        <v>20</v>
      </c>
      <c r="S3" s="21">
        <f>100-Q3</f>
        <v>80</v>
      </c>
      <c r="T3" s="19">
        <f>Z3+AF3+AL3+AR3</f>
        <v>0</v>
      </c>
      <c r="U3" s="20" t="e">
        <f>IF(J3=0,0,T3/J3*100)</f>
        <v>#VALUE!</v>
      </c>
      <c r="V3" s="19" t="e">
        <f>U3-J3</f>
        <v>#VALUE!</v>
      </c>
      <c r="W3" s="20">
        <f>IFERROR(V3*100/J3,0)</f>
        <v>0</v>
      </c>
      <c r="X3" s="130">
        <v>0.1</v>
      </c>
      <c r="Y3" s="21">
        <f>IFERROR(X3*100/L3,0)</f>
        <v>100</v>
      </c>
      <c r="Z3" s="131">
        <v>0</v>
      </c>
      <c r="AA3" s="132" t="s">
        <v>347</v>
      </c>
      <c r="AB3" s="133" t="s">
        <v>354</v>
      </c>
      <c r="AC3" s="21">
        <f>L3/$K$3*100</f>
        <v>10</v>
      </c>
      <c r="AD3" s="130">
        <v>0.1</v>
      </c>
      <c r="AE3" s="21">
        <f>IFERROR(AD3*100/M3,0)</f>
        <v>100</v>
      </c>
      <c r="AF3" s="124">
        <v>0</v>
      </c>
      <c r="AG3" s="118" t="s">
        <v>729</v>
      </c>
      <c r="AH3" s="309" t="s">
        <v>354</v>
      </c>
      <c r="AI3" s="21">
        <f>M3/$K$3*100</f>
        <v>10</v>
      </c>
      <c r="AJ3" s="17">
        <v>0</v>
      </c>
      <c r="AK3" s="16">
        <f>IFERROR(AJ3*100/N3,0)</f>
        <v>0</v>
      </c>
      <c r="AL3" s="14">
        <v>0</v>
      </c>
      <c r="AM3" s="13"/>
      <c r="AN3" s="13"/>
      <c r="AO3" s="16">
        <f>N3/$K$3*100</f>
        <v>30</v>
      </c>
      <c r="AP3" s="17">
        <v>0</v>
      </c>
      <c r="AQ3" s="16">
        <f>IFERROR(AP3*100/O3,0)</f>
        <v>0</v>
      </c>
      <c r="AR3" s="14">
        <v>0</v>
      </c>
      <c r="AS3" s="13"/>
      <c r="AT3" s="13"/>
      <c r="AU3" s="16">
        <f>O3/$K$3*100</f>
        <v>50</v>
      </c>
    </row>
    <row r="4" spans="1:47" s="18" customFormat="1">
      <c r="A4" s="112"/>
      <c r="B4" s="112"/>
      <c r="C4" s="112"/>
      <c r="D4" s="112" t="s">
        <v>333</v>
      </c>
      <c r="E4" s="112" t="s">
        <v>334</v>
      </c>
      <c r="F4" s="112" t="s">
        <v>216</v>
      </c>
      <c r="G4" s="112" t="s">
        <v>335</v>
      </c>
      <c r="H4" s="112" t="s">
        <v>336</v>
      </c>
      <c r="I4" s="112" t="s">
        <v>221</v>
      </c>
      <c r="J4" s="113">
        <v>2288087492</v>
      </c>
      <c r="K4" s="117">
        <v>1</v>
      </c>
      <c r="L4" s="129">
        <v>0.2</v>
      </c>
      <c r="M4" s="129">
        <v>0.2</v>
      </c>
      <c r="N4" s="129">
        <v>0.2</v>
      </c>
      <c r="O4" s="129">
        <v>0.4</v>
      </c>
      <c r="P4" s="117">
        <f t="shared" ref="P4:P10" si="0">X4+AD4+AJ4+AP4</f>
        <v>0.4</v>
      </c>
      <c r="Q4" s="21">
        <f t="shared" ref="Q4:Q10" si="1">P4*100/K4</f>
        <v>40</v>
      </c>
      <c r="R4" s="21">
        <f>((L4+M4))*100</f>
        <v>40</v>
      </c>
      <c r="S4" s="21">
        <f t="shared" ref="S4:S10" si="2">100-Q4</f>
        <v>60</v>
      </c>
      <c r="T4" s="19">
        <f t="shared" ref="T4:T10" si="3">Z4+AF4+AL4+AR4</f>
        <v>446967452</v>
      </c>
      <c r="U4" s="20">
        <f t="shared" ref="U4:U10" si="4">IF(J4=0,0,T4/J4*100)</f>
        <v>19.534543742875371</v>
      </c>
      <c r="V4" s="19">
        <f t="shared" ref="V4:V10" si="5">U4-J4</f>
        <v>-2288087472.4654565</v>
      </c>
      <c r="W4" s="20">
        <f t="shared" ref="W4:W10" si="6">IFERROR(V4*100/J4,0)</f>
        <v>-99.999999146250147</v>
      </c>
      <c r="X4" s="130">
        <f>+(1+4+3)/(1+4+3)*20%</f>
        <v>0.2</v>
      </c>
      <c r="Y4" s="21">
        <f t="shared" ref="Y4:Y10" si="7">IFERROR(X4*100/L4,0)</f>
        <v>100</v>
      </c>
      <c r="Z4" s="134">
        <v>446967452</v>
      </c>
      <c r="AA4" s="132" t="s">
        <v>348</v>
      </c>
      <c r="AB4" s="133" t="s">
        <v>355</v>
      </c>
      <c r="AC4" s="21">
        <f>L4/$K$4*100</f>
        <v>20</v>
      </c>
      <c r="AD4" s="130">
        <f>+(1+4+3)/(1+4+3)*20%</f>
        <v>0.2</v>
      </c>
      <c r="AE4" s="21">
        <f t="shared" ref="AE4:AE10" si="8">IFERROR(AD4*100/M4,0)</f>
        <v>100</v>
      </c>
      <c r="AF4" s="124">
        <v>0</v>
      </c>
      <c r="AG4" s="118" t="s">
        <v>798</v>
      </c>
      <c r="AH4" s="332" t="s">
        <v>355</v>
      </c>
      <c r="AI4" s="21">
        <f>M4/$K$4*100</f>
        <v>20</v>
      </c>
      <c r="AJ4" s="17">
        <v>0</v>
      </c>
      <c r="AK4" s="16">
        <f t="shared" ref="AK4:AK10" si="9">IFERROR(AJ4*100/N4,0)</f>
        <v>0</v>
      </c>
      <c r="AL4" s="14">
        <v>0</v>
      </c>
      <c r="AM4" s="13"/>
      <c r="AN4" s="13"/>
      <c r="AO4" s="16">
        <f>N4/$K$4*100</f>
        <v>20</v>
      </c>
      <c r="AP4" s="17">
        <v>0</v>
      </c>
      <c r="AQ4" s="16">
        <f t="shared" ref="AQ4:AQ10" si="10">IFERROR(AP4*100/O4,0)</f>
        <v>0</v>
      </c>
      <c r="AR4" s="14">
        <v>0</v>
      </c>
      <c r="AS4" s="13"/>
      <c r="AT4" s="13"/>
      <c r="AU4" s="16">
        <f>O4/$K$4*100</f>
        <v>40</v>
      </c>
    </row>
    <row r="5" spans="1:47" s="18" customFormat="1" ht="12">
      <c r="A5" s="112"/>
      <c r="B5" s="112"/>
      <c r="C5" s="112"/>
      <c r="D5" s="112"/>
      <c r="E5" s="112" t="s">
        <v>337</v>
      </c>
      <c r="F5" s="112" t="s">
        <v>196</v>
      </c>
      <c r="G5" s="112" t="s">
        <v>222</v>
      </c>
      <c r="H5" s="112" t="s">
        <v>223</v>
      </c>
      <c r="I5" s="112" t="s">
        <v>224</v>
      </c>
      <c r="J5" s="113">
        <v>0</v>
      </c>
      <c r="K5" s="114">
        <v>72</v>
      </c>
      <c r="L5" s="135">
        <v>18</v>
      </c>
      <c r="M5" s="135">
        <v>18</v>
      </c>
      <c r="N5" s="135">
        <v>18</v>
      </c>
      <c r="O5" s="135">
        <v>18</v>
      </c>
      <c r="P5" s="114">
        <f t="shared" si="0"/>
        <v>36</v>
      </c>
      <c r="Q5" s="21">
        <f t="shared" si="1"/>
        <v>50</v>
      </c>
      <c r="R5" s="21">
        <f>(L5+M5)*100/K5</f>
        <v>50</v>
      </c>
      <c r="S5" s="21">
        <f t="shared" si="2"/>
        <v>50</v>
      </c>
      <c r="T5" s="19">
        <f t="shared" si="3"/>
        <v>0</v>
      </c>
      <c r="U5" s="20">
        <f t="shared" si="4"/>
        <v>0</v>
      </c>
      <c r="V5" s="19">
        <f t="shared" si="5"/>
        <v>0</v>
      </c>
      <c r="W5" s="20">
        <f t="shared" si="6"/>
        <v>0</v>
      </c>
      <c r="X5" s="131">
        <v>18</v>
      </c>
      <c r="Y5" s="21">
        <f t="shared" si="7"/>
        <v>100</v>
      </c>
      <c r="Z5" s="131">
        <v>0</v>
      </c>
      <c r="AA5" s="132" t="s">
        <v>50</v>
      </c>
      <c r="AB5" s="136" t="s">
        <v>650</v>
      </c>
      <c r="AC5" s="21">
        <f>L5/$K$5*100</f>
        <v>25</v>
      </c>
      <c r="AD5" s="131">
        <v>18</v>
      </c>
      <c r="AE5" s="21">
        <f t="shared" si="8"/>
        <v>100</v>
      </c>
      <c r="AF5" s="124">
        <v>0</v>
      </c>
      <c r="AG5" s="299" t="s">
        <v>799</v>
      </c>
      <c r="AH5" s="299" t="s">
        <v>730</v>
      </c>
      <c r="AI5" s="21">
        <f>M5/$K$5*100</f>
        <v>25</v>
      </c>
      <c r="AJ5" s="17">
        <v>0</v>
      </c>
      <c r="AK5" s="16">
        <f t="shared" si="9"/>
        <v>0</v>
      </c>
      <c r="AL5" s="14">
        <v>0</v>
      </c>
      <c r="AM5" s="13"/>
      <c r="AN5" s="13"/>
      <c r="AO5" s="16">
        <f>N5/$K$5*100</f>
        <v>25</v>
      </c>
      <c r="AP5" s="17">
        <v>0</v>
      </c>
      <c r="AQ5" s="16">
        <f t="shared" si="10"/>
        <v>0</v>
      </c>
      <c r="AR5" s="14">
        <v>0</v>
      </c>
      <c r="AS5" s="13"/>
      <c r="AT5" s="13"/>
      <c r="AU5" s="16">
        <f>O5/$K$5*100</f>
        <v>25</v>
      </c>
    </row>
    <row r="6" spans="1:47" s="18" customFormat="1" ht="12">
      <c r="A6" s="112"/>
      <c r="B6" s="112"/>
      <c r="C6" s="112"/>
      <c r="D6" s="112"/>
      <c r="E6" s="112"/>
      <c r="F6" s="112" t="s">
        <v>216</v>
      </c>
      <c r="G6" s="112" t="s">
        <v>338</v>
      </c>
      <c r="H6" s="112" t="s">
        <v>339</v>
      </c>
      <c r="I6" s="112" t="s">
        <v>225</v>
      </c>
      <c r="J6" s="113">
        <v>0</v>
      </c>
      <c r="K6" s="114">
        <v>1</v>
      </c>
      <c r="L6" s="129">
        <v>0.1</v>
      </c>
      <c r="M6" s="129">
        <v>0.1</v>
      </c>
      <c r="N6" s="129">
        <v>0.3</v>
      </c>
      <c r="O6" s="129">
        <v>0.5</v>
      </c>
      <c r="P6" s="114">
        <f t="shared" si="0"/>
        <v>0</v>
      </c>
      <c r="Q6" s="21">
        <f t="shared" si="1"/>
        <v>0</v>
      </c>
      <c r="R6" s="21">
        <f>((L6+M6))*100</f>
        <v>20</v>
      </c>
      <c r="S6" s="21">
        <f t="shared" si="2"/>
        <v>100</v>
      </c>
      <c r="T6" s="19">
        <f t="shared" si="3"/>
        <v>0</v>
      </c>
      <c r="U6" s="20">
        <f t="shared" si="4"/>
        <v>0</v>
      </c>
      <c r="V6" s="19">
        <f t="shared" si="5"/>
        <v>0</v>
      </c>
      <c r="W6" s="20">
        <f t="shared" si="6"/>
        <v>0</v>
      </c>
      <c r="X6" s="131">
        <v>0</v>
      </c>
      <c r="Y6" s="21">
        <f t="shared" si="7"/>
        <v>0</v>
      </c>
      <c r="Z6" s="131">
        <v>0</v>
      </c>
      <c r="AA6" s="132" t="s">
        <v>349</v>
      </c>
      <c r="AB6" s="132" t="s">
        <v>59</v>
      </c>
      <c r="AC6" s="21">
        <f>L6/$K$6*100</f>
        <v>10</v>
      </c>
      <c r="AD6" s="123">
        <v>0</v>
      </c>
      <c r="AE6" s="21">
        <f t="shared" si="8"/>
        <v>0</v>
      </c>
      <c r="AF6" s="124">
        <v>0</v>
      </c>
      <c r="AG6" s="299" t="s">
        <v>800</v>
      </c>
      <c r="AH6" s="118" t="s">
        <v>39</v>
      </c>
      <c r="AI6" s="21">
        <f>M6/$K$6*100</f>
        <v>10</v>
      </c>
      <c r="AJ6" s="17">
        <v>0</v>
      </c>
      <c r="AK6" s="16">
        <f t="shared" si="9"/>
        <v>0</v>
      </c>
      <c r="AL6" s="14">
        <v>0</v>
      </c>
      <c r="AM6" s="13"/>
      <c r="AN6" s="13"/>
      <c r="AO6" s="16">
        <f>N6/$K$6*100</f>
        <v>30</v>
      </c>
      <c r="AP6" s="17">
        <v>0</v>
      </c>
      <c r="AQ6" s="16">
        <f t="shared" si="10"/>
        <v>0</v>
      </c>
      <c r="AR6" s="14">
        <v>0</v>
      </c>
      <c r="AS6" s="13"/>
      <c r="AT6" s="13"/>
      <c r="AU6" s="16">
        <f>O6/$K$6*100</f>
        <v>50</v>
      </c>
    </row>
    <row r="7" spans="1:47" s="18" customFormat="1" ht="12">
      <c r="A7" s="112"/>
      <c r="B7" s="112"/>
      <c r="C7" s="112"/>
      <c r="D7" s="112"/>
      <c r="E7" s="112"/>
      <c r="F7" s="112" t="s">
        <v>216</v>
      </c>
      <c r="G7" s="112" t="s">
        <v>226</v>
      </c>
      <c r="H7" s="112" t="s">
        <v>340</v>
      </c>
      <c r="I7" s="112" t="s">
        <v>225</v>
      </c>
      <c r="J7" s="113">
        <v>674777033</v>
      </c>
      <c r="K7" s="114">
        <v>1</v>
      </c>
      <c r="L7" s="129">
        <v>0.1</v>
      </c>
      <c r="M7" s="129">
        <v>0.1</v>
      </c>
      <c r="N7" s="129">
        <v>0.3</v>
      </c>
      <c r="O7" s="129">
        <v>0.5</v>
      </c>
      <c r="P7" s="114">
        <f>X7+AD7+AJ7+AP7</f>
        <v>0.13</v>
      </c>
      <c r="Q7" s="21">
        <f>P7*100/K7</f>
        <v>13</v>
      </c>
      <c r="R7" s="21">
        <f>((L7+M7))*100</f>
        <v>20</v>
      </c>
      <c r="S7" s="21">
        <f t="shared" si="2"/>
        <v>87</v>
      </c>
      <c r="T7" s="19">
        <f t="shared" si="3"/>
        <v>0</v>
      </c>
      <c r="U7" s="20">
        <f t="shared" si="4"/>
        <v>0</v>
      </c>
      <c r="V7" s="19">
        <f t="shared" si="5"/>
        <v>-674777033</v>
      </c>
      <c r="W7" s="20">
        <f t="shared" si="6"/>
        <v>-100</v>
      </c>
      <c r="X7" s="137">
        <v>0.03</v>
      </c>
      <c r="Y7" s="21">
        <f t="shared" si="7"/>
        <v>30</v>
      </c>
      <c r="Z7" s="131">
        <v>0</v>
      </c>
      <c r="AA7" s="132" t="s">
        <v>350</v>
      </c>
      <c r="AB7" s="132" t="s">
        <v>59</v>
      </c>
      <c r="AC7" s="21">
        <f>L7/$K$7*100</f>
        <v>10</v>
      </c>
      <c r="AD7" s="129">
        <v>0.1</v>
      </c>
      <c r="AE7" s="21">
        <f t="shared" si="8"/>
        <v>100</v>
      </c>
      <c r="AF7" s="124">
        <v>0</v>
      </c>
      <c r="AG7" s="333" t="s">
        <v>801</v>
      </c>
      <c r="AH7" s="299" t="s">
        <v>731</v>
      </c>
      <c r="AI7" s="21">
        <f>M7/$K$7*100</f>
        <v>10</v>
      </c>
      <c r="AJ7" s="17">
        <v>0</v>
      </c>
      <c r="AK7" s="16">
        <f t="shared" si="9"/>
        <v>0</v>
      </c>
      <c r="AL7" s="14">
        <v>0</v>
      </c>
      <c r="AM7" s="13"/>
      <c r="AN7" s="13"/>
      <c r="AO7" s="16">
        <f>N7/$K$7*100</f>
        <v>30</v>
      </c>
      <c r="AP7" s="17">
        <v>0</v>
      </c>
      <c r="AQ7" s="16">
        <f t="shared" si="10"/>
        <v>0</v>
      </c>
      <c r="AR7" s="14">
        <v>0</v>
      </c>
      <c r="AS7" s="13"/>
      <c r="AT7" s="13"/>
      <c r="AU7" s="16">
        <f>O7/$K$7*100</f>
        <v>50</v>
      </c>
    </row>
    <row r="8" spans="1:47" s="18" customFormat="1" ht="12">
      <c r="A8" s="112"/>
      <c r="B8" s="112"/>
      <c r="C8" s="112"/>
      <c r="D8" s="112"/>
      <c r="E8" s="112"/>
      <c r="F8" s="112" t="s">
        <v>216</v>
      </c>
      <c r="G8" s="112" t="s">
        <v>227</v>
      </c>
      <c r="H8" s="112" t="s">
        <v>228</v>
      </c>
      <c r="I8" s="112" t="s">
        <v>225</v>
      </c>
      <c r="J8" s="113">
        <v>129903600</v>
      </c>
      <c r="K8" s="117">
        <v>1</v>
      </c>
      <c r="L8" s="129">
        <v>0.1</v>
      </c>
      <c r="M8" s="129">
        <v>0.2</v>
      </c>
      <c r="N8" s="129">
        <v>0.5</v>
      </c>
      <c r="O8" s="129">
        <v>0.2</v>
      </c>
      <c r="P8" s="117">
        <f t="shared" si="0"/>
        <v>0.5</v>
      </c>
      <c r="Q8" s="21">
        <f t="shared" si="1"/>
        <v>50</v>
      </c>
      <c r="R8" s="21">
        <f>((L8+M8))*100</f>
        <v>30.000000000000004</v>
      </c>
      <c r="S8" s="21">
        <f t="shared" si="2"/>
        <v>50</v>
      </c>
      <c r="T8" s="19">
        <f t="shared" si="3"/>
        <v>0</v>
      </c>
      <c r="U8" s="20">
        <f t="shared" si="4"/>
        <v>0</v>
      </c>
      <c r="V8" s="19">
        <f t="shared" si="5"/>
        <v>-129903600</v>
      </c>
      <c r="W8" s="20">
        <f t="shared" si="6"/>
        <v>-100</v>
      </c>
      <c r="X8" s="137">
        <v>0.1</v>
      </c>
      <c r="Y8" s="21">
        <f t="shared" si="7"/>
        <v>100</v>
      </c>
      <c r="Z8" s="131">
        <v>0</v>
      </c>
      <c r="AA8" s="132" t="s">
        <v>351</v>
      </c>
      <c r="AB8" s="136" t="s">
        <v>356</v>
      </c>
      <c r="AC8" s="21">
        <f>L8/$K$8*100</f>
        <v>10</v>
      </c>
      <c r="AD8" s="129">
        <v>0.4</v>
      </c>
      <c r="AE8" s="21">
        <f t="shared" si="8"/>
        <v>200</v>
      </c>
      <c r="AF8" s="124">
        <v>0</v>
      </c>
      <c r="AG8" s="299" t="s">
        <v>802</v>
      </c>
      <c r="AH8" s="299" t="s">
        <v>732</v>
      </c>
      <c r="AI8" s="21">
        <f>M8/$K$8*100</f>
        <v>20</v>
      </c>
      <c r="AJ8" s="17">
        <v>0</v>
      </c>
      <c r="AK8" s="16">
        <f t="shared" si="9"/>
        <v>0</v>
      </c>
      <c r="AL8" s="14">
        <v>0</v>
      </c>
      <c r="AM8" s="13"/>
      <c r="AN8" s="13"/>
      <c r="AO8" s="16">
        <f>N8/$K$8*100</f>
        <v>50</v>
      </c>
      <c r="AP8" s="17">
        <v>0</v>
      </c>
      <c r="AQ8" s="16">
        <f t="shared" si="10"/>
        <v>0</v>
      </c>
      <c r="AR8" s="14">
        <v>0</v>
      </c>
      <c r="AS8" s="13"/>
      <c r="AT8" s="13"/>
      <c r="AU8" s="16">
        <f>O8/$K$8*100</f>
        <v>20</v>
      </c>
    </row>
    <row r="9" spans="1:47" s="18" customFormat="1">
      <c r="A9" s="112"/>
      <c r="B9" s="112"/>
      <c r="C9" s="112"/>
      <c r="D9" s="112" t="s">
        <v>341</v>
      </c>
      <c r="E9" s="112"/>
      <c r="F9" s="112" t="s">
        <v>216</v>
      </c>
      <c r="G9" s="112" t="s">
        <v>342</v>
      </c>
      <c r="H9" s="112" t="s">
        <v>336</v>
      </c>
      <c r="I9" s="112" t="s">
        <v>225</v>
      </c>
      <c r="J9" s="113">
        <v>57593643</v>
      </c>
      <c r="K9" s="117">
        <v>1</v>
      </c>
      <c r="L9" s="129">
        <v>0.2</v>
      </c>
      <c r="M9" s="129">
        <v>0.2</v>
      </c>
      <c r="N9" s="129">
        <v>0.2</v>
      </c>
      <c r="O9" s="129">
        <v>0.4</v>
      </c>
      <c r="P9" s="117">
        <f t="shared" si="0"/>
        <v>0.63640000000000008</v>
      </c>
      <c r="Q9" s="21">
        <f t="shared" si="1"/>
        <v>63.640000000000008</v>
      </c>
      <c r="R9" s="21">
        <f>((L9+M9))*100</f>
        <v>40</v>
      </c>
      <c r="S9" s="21">
        <f t="shared" si="2"/>
        <v>36.359999999999992</v>
      </c>
      <c r="T9" s="19">
        <f t="shared" si="3"/>
        <v>17333335</v>
      </c>
      <c r="U9" s="20">
        <f t="shared" si="4"/>
        <v>30.095917009451895</v>
      </c>
      <c r="V9" s="19">
        <f t="shared" si="5"/>
        <v>-57593612.904082991</v>
      </c>
      <c r="W9" s="20">
        <f t="shared" si="6"/>
        <v>-99.999947744376911</v>
      </c>
      <c r="X9" s="137">
        <v>0.2364</v>
      </c>
      <c r="Y9" s="21">
        <f t="shared" si="7"/>
        <v>118.2</v>
      </c>
      <c r="Z9" s="138">
        <v>17333335</v>
      </c>
      <c r="AA9" s="132" t="s">
        <v>352</v>
      </c>
      <c r="AB9" s="133" t="s">
        <v>357</v>
      </c>
      <c r="AC9" s="21">
        <f>L9/$K$9*100</f>
        <v>20</v>
      </c>
      <c r="AD9" s="129">
        <v>0.4</v>
      </c>
      <c r="AE9" s="21">
        <f t="shared" si="8"/>
        <v>200</v>
      </c>
      <c r="AF9" s="124">
        <v>0</v>
      </c>
      <c r="AG9" s="299" t="s">
        <v>803</v>
      </c>
      <c r="AH9" s="299" t="s">
        <v>733</v>
      </c>
      <c r="AI9" s="21">
        <f>M9/$K$9*100</f>
        <v>20</v>
      </c>
      <c r="AJ9" s="17">
        <v>0</v>
      </c>
      <c r="AK9" s="16">
        <f t="shared" si="9"/>
        <v>0</v>
      </c>
      <c r="AL9" s="14">
        <v>0</v>
      </c>
      <c r="AM9" s="13"/>
      <c r="AN9" s="13"/>
      <c r="AO9" s="16">
        <f>N9/$K$9*100</f>
        <v>20</v>
      </c>
      <c r="AP9" s="17">
        <v>0</v>
      </c>
      <c r="AQ9" s="16">
        <f t="shared" si="10"/>
        <v>0</v>
      </c>
      <c r="AR9" s="14">
        <v>0</v>
      </c>
      <c r="AS9" s="13"/>
      <c r="AT9" s="13"/>
      <c r="AU9" s="16">
        <f>O9/$K$9*100</f>
        <v>40</v>
      </c>
    </row>
    <row r="10" spans="1:47" s="18" customFormat="1">
      <c r="A10" s="112"/>
      <c r="B10" s="112"/>
      <c r="C10" s="112"/>
      <c r="D10" s="112"/>
      <c r="E10" s="112" t="s">
        <v>343</v>
      </c>
      <c r="F10" s="112" t="s">
        <v>196</v>
      </c>
      <c r="G10" s="112" t="s">
        <v>344</v>
      </c>
      <c r="H10" s="112" t="s">
        <v>345</v>
      </c>
      <c r="I10" s="112" t="s">
        <v>225</v>
      </c>
      <c r="J10" s="113">
        <v>0</v>
      </c>
      <c r="K10" s="114">
        <v>30</v>
      </c>
      <c r="L10" s="135">
        <v>4</v>
      </c>
      <c r="M10" s="135">
        <v>6</v>
      </c>
      <c r="N10" s="135">
        <v>10</v>
      </c>
      <c r="O10" s="135">
        <v>10</v>
      </c>
      <c r="P10" s="114">
        <f t="shared" si="0"/>
        <v>4</v>
      </c>
      <c r="Q10" s="21">
        <f t="shared" si="1"/>
        <v>13.333333333333334</v>
      </c>
      <c r="R10" s="21">
        <f>(L10+M10)*100/K10</f>
        <v>33.333333333333336</v>
      </c>
      <c r="S10" s="21">
        <f t="shared" si="2"/>
        <v>86.666666666666671</v>
      </c>
      <c r="T10" s="19">
        <f t="shared" si="3"/>
        <v>0</v>
      </c>
      <c r="U10" s="20">
        <f t="shared" si="4"/>
        <v>0</v>
      </c>
      <c r="V10" s="19">
        <f t="shared" si="5"/>
        <v>0</v>
      </c>
      <c r="W10" s="20">
        <f t="shared" si="6"/>
        <v>0</v>
      </c>
      <c r="X10" s="131">
        <v>4</v>
      </c>
      <c r="Y10" s="21">
        <f t="shared" si="7"/>
        <v>100</v>
      </c>
      <c r="Z10" s="131">
        <v>0</v>
      </c>
      <c r="AA10" s="132" t="s">
        <v>353</v>
      </c>
      <c r="AB10" s="133" t="s">
        <v>358</v>
      </c>
      <c r="AC10" s="21">
        <f>L10/$K$10*100</f>
        <v>13.333333333333334</v>
      </c>
      <c r="AD10" s="123">
        <v>0</v>
      </c>
      <c r="AE10" s="21">
        <f t="shared" si="8"/>
        <v>0</v>
      </c>
      <c r="AF10" s="124">
        <v>0</v>
      </c>
      <c r="AG10" s="118" t="s">
        <v>804</v>
      </c>
      <c r="AH10" s="299" t="s">
        <v>734</v>
      </c>
      <c r="AI10" s="21">
        <f>M10/$K$10*100</f>
        <v>20</v>
      </c>
      <c r="AJ10" s="17">
        <v>0</v>
      </c>
      <c r="AK10" s="16">
        <f t="shared" si="9"/>
        <v>0</v>
      </c>
      <c r="AL10" s="14">
        <v>0</v>
      </c>
      <c r="AM10" s="13"/>
      <c r="AN10" s="13"/>
      <c r="AO10" s="16">
        <f>N10/$K$10*100</f>
        <v>33.333333333333329</v>
      </c>
      <c r="AP10" s="17">
        <v>0</v>
      </c>
      <c r="AQ10" s="16">
        <f t="shared" si="10"/>
        <v>0</v>
      </c>
      <c r="AR10" s="14">
        <v>0</v>
      </c>
      <c r="AS10" s="13"/>
      <c r="AT10" s="13"/>
      <c r="AU10" s="16">
        <f>O10/$K$10*100</f>
        <v>33.333333333333329</v>
      </c>
    </row>
  </sheetData>
  <mergeCells count="6">
    <mergeCell ref="AP1:AU1"/>
    <mergeCell ref="A1:H1"/>
    <mergeCell ref="I1:O1"/>
    <mergeCell ref="X1:AC1"/>
    <mergeCell ref="AD1:AI1"/>
    <mergeCell ref="AJ1:AO1"/>
  </mergeCells>
  <conditionalFormatting sqref="AB3:AB5 AB8:AB10">
    <cfRule type="containsText" dxfId="12" priority="8" operator="containsText" text="Pendiente">
      <formula>NOT(ISERROR(SEARCH("Pendiente",AB3)))</formula>
    </cfRule>
  </conditionalFormatting>
  <conditionalFormatting sqref="AH3:AH4 AH6">
    <cfRule type="containsText" dxfId="11" priority="7" operator="containsText" text="Pendiente">
      <formula>NOT(ISERROR(SEARCH("Pendiente",AH3)))</formula>
    </cfRule>
  </conditionalFormatting>
  <conditionalFormatting sqref="AN3:AN10">
    <cfRule type="containsText" dxfId="10" priority="2" operator="containsText" text="Pendiente">
      <formula>NOT(ISERROR(SEARCH("Pendiente",AN3)))</formula>
    </cfRule>
  </conditionalFormatting>
  <conditionalFormatting sqref="AT3:AT10">
    <cfRule type="containsText" dxfId="9" priority="5" operator="containsText" text="Pendiente">
      <formula>NOT(ISERROR(SEARCH("Pendiente",AT3)))</formula>
    </cfRule>
  </conditionalFormatting>
  <hyperlinks>
    <hyperlink ref="AB8" r:id="rId1" xr:uid="{061F82F5-816E-44A9-95F9-62744F737DFE}"/>
    <hyperlink ref="AB3" r:id="rId2" xr:uid="{605045F3-7C86-4E71-AA86-C1639AD390A9}"/>
    <hyperlink ref="AB4" r:id="rId3" xr:uid="{07D969DD-2154-4CD9-B65E-5A571946FBC2}"/>
    <hyperlink ref="AB10" r:id="rId4" xr:uid="{5DBB3A81-1919-434E-B9E5-B3122B177818}"/>
    <hyperlink ref="AB9" r:id="rId5" display="https://ipsegovco-my.sharepoint.com/personal/planeacion_ipse_gov_co/_layouts/15/onedrive.aspx?id=%2Fpersonal%2Fplaneacion%5Fipse%5Fgov%5Fco%2FDocuments%2FPLANEACI%C3%93N%20INSTITUCIONAL%202026%2F2026%20PLANES%20DE%20ACCI%C3%93N%20AREAS%2FSCS%20PLAN%20DE%20ACCI%C3%93N%202026%2FPrimer%20Trimestre%2FFila%2010%20%2D%20Informes%20de%20Supervisor&amp;viewid=24c32186%2Dfdfa%2D4c98%2D9555%2D0d423d0ba81a&amp;ct=1776095233283&amp;or=OWA%2DNT%2DMail" xr:uid="{D949CA26-86A9-41CE-9AF2-C6184C162D0F}"/>
    <hyperlink ref="AB5" r:id="rId6" display="https://ipsegovco-my.sharepoint.com/personal/planeacion_ipse_gov_co/_layouts/15/onedrive.aspx?ct=1775483339575&amp;or=OWA%2DNT%2DMail&amp;startedResponseCatch=true&amp;id=%2Fpersonal%2Fplaneacion%5Fipse%5Fgov%5Fco%2FDocuments%2FPLANEACI%C3%93N%20INSTITUCIONAL%202026%2F2026%20PLANES%20DE%20ACCI%C3%93N%20AREAS%2FSCS%20PLAN%20DE%20ACCI%C3%93N%202026%2FPrimer%20Trimestre" xr:uid="{4CF950C4-1E5C-4826-9034-E4E05B0C639A}"/>
    <hyperlink ref="AH3" r:id="rId7" xr:uid="{12D15234-9A8A-4892-8620-1449CDDD3955}"/>
    <hyperlink ref="AH4" r:id="rId8" xr:uid="{A03C9C87-12C6-47A5-BD83-9C135A4175D1}"/>
  </hyperlinks>
  <pageMargins left="0.7" right="0.7" top="0.75" bottom="0.75" header="0.3" footer="0.3"/>
  <drawing r:id="rId9"/>
  <legacyDrawing r:id="rId1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2673B-74E7-46E9-BCFB-80E158298623}">
  <sheetPr>
    <tabColor theme="7" tint="0.79998168889431442"/>
  </sheetPr>
  <dimension ref="A1:AV8"/>
  <sheetViews>
    <sheetView zoomScaleNormal="100" workbookViewId="0">
      <pane xSplit="3" ySplit="2" topLeftCell="F3" activePane="bottomRight" state="frozen"/>
      <selection pane="topRight" activeCell="C1" sqref="C1"/>
      <selection pane="bottomLeft" activeCell="A3" sqref="A3"/>
      <selection pane="bottomRight" activeCell="F1" sqref="F1"/>
    </sheetView>
  </sheetViews>
  <sheetFormatPr baseColWidth="10" defaultColWidth="11.5703125" defaultRowHeight="15"/>
  <cols>
    <col min="1" max="1" width="10.7109375" style="4" hidden="1" customWidth="1"/>
    <col min="2" max="2" width="11.7109375" style="4" hidden="1" customWidth="1"/>
    <col min="3" max="3" width="15" style="4" hidden="1" customWidth="1"/>
    <col min="4" max="5" width="9.7109375" style="4" hidden="1" customWidth="1"/>
    <col min="6" max="6" width="17.28515625" style="4" customWidth="1"/>
    <col min="7" max="8" width="9.7109375" style="4" customWidth="1"/>
    <col min="9" max="9" width="2.28515625" style="4" customWidth="1"/>
    <col min="10" max="10" width="10.42578125" style="4" customWidth="1"/>
    <col min="11" max="11" width="8.85546875" style="4" customWidth="1"/>
    <col min="12" max="16" width="8.5703125" style="4" customWidth="1"/>
    <col min="17" max="17" width="4.7109375" style="4" customWidth="1"/>
    <col min="18" max="19" width="9.85546875" style="4" customWidth="1"/>
    <col min="20" max="20" width="9.28515625" style="4" hidden="1" customWidth="1"/>
    <col min="21" max="21" width="12" style="4" hidden="1" customWidth="1"/>
    <col min="22" max="22" width="5.5703125" style="4" hidden="1" customWidth="1"/>
    <col min="23" max="23" width="18.42578125" style="4" hidden="1" customWidth="1"/>
    <col min="24" max="24" width="9" style="4" hidden="1" customWidth="1"/>
    <col min="25" max="25" width="6" style="4" customWidth="1"/>
    <col min="26" max="26" width="11.5703125" style="4"/>
    <col min="27" max="27" width="11.5703125" style="4" customWidth="1"/>
    <col min="28" max="29" width="11.5703125" style="4"/>
    <col min="30" max="30" width="0" style="4" hidden="1" customWidth="1"/>
    <col min="31" max="32" width="11.5703125" style="4" customWidth="1"/>
    <col min="33" max="33" width="11.5703125" style="4" hidden="1" customWidth="1"/>
    <col min="34" max="35" width="11.5703125" style="4" customWidth="1"/>
    <col min="36" max="48" width="11.5703125" style="4" hidden="1" customWidth="1"/>
    <col min="49" max="16384" width="11.5703125" style="4"/>
  </cols>
  <sheetData>
    <row r="1" spans="1:48" ht="34.9" customHeight="1">
      <c r="A1" s="374" t="s">
        <v>307</v>
      </c>
      <c r="B1" s="374"/>
      <c r="C1" s="374"/>
      <c r="D1" s="374"/>
      <c r="E1" s="374"/>
      <c r="F1" s="101"/>
      <c r="G1" s="101"/>
      <c r="H1" s="101"/>
      <c r="I1" s="390" t="s">
        <v>7</v>
      </c>
      <c r="J1" s="390"/>
      <c r="K1" s="390"/>
      <c r="L1" s="390"/>
      <c r="M1" s="390"/>
      <c r="N1" s="390"/>
      <c r="O1" s="390"/>
      <c r="P1" s="102"/>
      <c r="Q1" s="103"/>
      <c r="R1" s="103">
        <f>AVERAGE(R3:R10)</f>
        <v>29.416666666666668</v>
      </c>
      <c r="S1" s="103">
        <f>AVERAGE(S3:S8)</f>
        <v>42.083333333333336</v>
      </c>
      <c r="T1" s="103">
        <f>AVERAGE(T3:T8)</f>
        <v>70.583333333333329</v>
      </c>
      <c r="U1" s="127">
        <f>SUM(U3:U8)</f>
        <v>0</v>
      </c>
      <c r="V1" s="128">
        <v>-100</v>
      </c>
      <c r="W1" s="127">
        <f>SUM(W3:W8)</f>
        <v>0</v>
      </c>
      <c r="X1" s="128">
        <v>-100</v>
      </c>
      <c r="Y1" s="391" t="s">
        <v>30</v>
      </c>
      <c r="Z1" s="392"/>
      <c r="AA1" s="392"/>
      <c r="AB1" s="392"/>
      <c r="AC1" s="392"/>
      <c r="AD1" s="393"/>
      <c r="AE1" s="394" t="s">
        <v>36</v>
      </c>
      <c r="AF1" s="395"/>
      <c r="AG1" s="395"/>
      <c r="AH1" s="395"/>
      <c r="AI1" s="395"/>
      <c r="AJ1" s="396"/>
      <c r="AK1" s="377" t="s">
        <v>37</v>
      </c>
      <c r="AL1" s="378"/>
      <c r="AM1" s="378"/>
      <c r="AN1" s="378"/>
      <c r="AO1" s="378"/>
      <c r="AP1" s="379"/>
      <c r="AQ1" s="372" t="s">
        <v>38</v>
      </c>
      <c r="AR1" s="373"/>
      <c r="AS1" s="373"/>
      <c r="AT1" s="373"/>
      <c r="AU1" s="373"/>
      <c r="AV1" s="373"/>
    </row>
    <row r="2" spans="1:48" s="33" customFormat="1" ht="60.6" customHeight="1">
      <c r="A2" s="26" t="s">
        <v>25</v>
      </c>
      <c r="B2" s="26" t="s">
        <v>0</v>
      </c>
      <c r="C2" s="26" t="s">
        <v>1</v>
      </c>
      <c r="D2" s="26" t="s">
        <v>2</v>
      </c>
      <c r="E2" s="26" t="s">
        <v>3</v>
      </c>
      <c r="F2" s="143" t="s">
        <v>5</v>
      </c>
      <c r="G2" s="143" t="s">
        <v>6</v>
      </c>
      <c r="H2" s="143" t="s">
        <v>4</v>
      </c>
      <c r="I2" s="144" t="s">
        <v>8</v>
      </c>
      <c r="J2" s="145" t="s">
        <v>9</v>
      </c>
      <c r="K2" s="145" t="s">
        <v>10</v>
      </c>
      <c r="L2" s="144" t="s">
        <v>11</v>
      </c>
      <c r="M2" s="144" t="s">
        <v>12</v>
      </c>
      <c r="N2" s="144" t="s">
        <v>13</v>
      </c>
      <c r="O2" s="144" t="s">
        <v>14</v>
      </c>
      <c r="P2" s="144" t="s">
        <v>272</v>
      </c>
      <c r="Q2" s="146" t="s">
        <v>174</v>
      </c>
      <c r="R2" s="146" t="s">
        <v>29</v>
      </c>
      <c r="S2" s="108" t="s">
        <v>811</v>
      </c>
      <c r="T2" s="146" t="s">
        <v>52</v>
      </c>
      <c r="U2" s="146" t="s">
        <v>57</v>
      </c>
      <c r="V2" s="146" t="s">
        <v>56</v>
      </c>
      <c r="W2" s="146" t="s">
        <v>54</v>
      </c>
      <c r="X2" s="146" t="s">
        <v>55</v>
      </c>
      <c r="Y2" s="147" t="s">
        <v>31</v>
      </c>
      <c r="Z2" s="147" t="s">
        <v>32</v>
      </c>
      <c r="AA2" s="148" t="s">
        <v>33</v>
      </c>
      <c r="AB2" s="147" t="s">
        <v>34</v>
      </c>
      <c r="AC2" s="147" t="s">
        <v>35</v>
      </c>
      <c r="AD2" s="149" t="s">
        <v>275</v>
      </c>
      <c r="AE2" s="147" t="s">
        <v>31</v>
      </c>
      <c r="AF2" s="147" t="s">
        <v>32</v>
      </c>
      <c r="AG2" s="148" t="s">
        <v>33</v>
      </c>
      <c r="AH2" s="147" t="s">
        <v>34</v>
      </c>
      <c r="AI2" s="147" t="s">
        <v>35</v>
      </c>
      <c r="AJ2" s="149" t="s">
        <v>51</v>
      </c>
      <c r="AK2" s="30" t="s">
        <v>31</v>
      </c>
      <c r="AL2" s="30" t="s">
        <v>32</v>
      </c>
      <c r="AM2" s="31" t="s">
        <v>33</v>
      </c>
      <c r="AN2" s="30" t="s">
        <v>34</v>
      </c>
      <c r="AO2" s="30" t="s">
        <v>35</v>
      </c>
      <c r="AP2" s="32" t="s">
        <v>51</v>
      </c>
      <c r="AQ2" s="30" t="s">
        <v>31</v>
      </c>
      <c r="AR2" s="30" t="s">
        <v>32</v>
      </c>
      <c r="AS2" s="31" t="s">
        <v>33</v>
      </c>
      <c r="AT2" s="30" t="s">
        <v>34</v>
      </c>
      <c r="AU2" s="30" t="s">
        <v>35</v>
      </c>
      <c r="AV2" s="32" t="s">
        <v>51</v>
      </c>
    </row>
    <row r="3" spans="1:48" s="18" customFormat="1" ht="12">
      <c r="A3" s="139"/>
      <c r="B3" s="140" t="s">
        <v>15</v>
      </c>
      <c r="C3" s="141" t="s">
        <v>308</v>
      </c>
      <c r="D3" s="140">
        <v>202300000000311</v>
      </c>
      <c r="E3" s="142" t="s">
        <v>309</v>
      </c>
      <c r="F3" s="150" t="s">
        <v>327</v>
      </c>
      <c r="G3" s="151" t="s">
        <v>310</v>
      </c>
      <c r="H3" s="151" t="s">
        <v>196</v>
      </c>
      <c r="I3" s="112" t="s">
        <v>320</v>
      </c>
      <c r="J3" s="113">
        <v>0</v>
      </c>
      <c r="K3" s="114">
        <v>8</v>
      </c>
      <c r="L3" s="114">
        <v>2</v>
      </c>
      <c r="M3" s="114">
        <v>3</v>
      </c>
      <c r="N3" s="114">
        <v>2</v>
      </c>
      <c r="O3" s="114">
        <v>1</v>
      </c>
      <c r="P3" s="114"/>
      <c r="Q3" s="115">
        <f>Y3+AE3+AK3+AQ3</f>
        <v>5</v>
      </c>
      <c r="R3" s="21">
        <f t="shared" ref="R3:R8" si="0">Q3*100/K3</f>
        <v>62.5</v>
      </c>
      <c r="S3" s="21">
        <f>(L3+M3)*100/K3</f>
        <v>62.5</v>
      </c>
      <c r="T3" s="21">
        <f>100-R3</f>
        <v>37.5</v>
      </c>
      <c r="U3" s="19">
        <f>AA3+AG3+AM3+AS3</f>
        <v>0</v>
      </c>
      <c r="V3" s="20">
        <f t="shared" ref="V3:V8" si="1">IF(J3=0,0,U3/J3*100)</f>
        <v>0</v>
      </c>
      <c r="W3" s="19">
        <f t="shared" ref="W3:W8" si="2">V3-J3</f>
        <v>0</v>
      </c>
      <c r="X3" s="20">
        <f t="shared" ref="X3:X8" si="3">IFERROR(W3*100/J3,0)</f>
        <v>0</v>
      </c>
      <c r="Y3" s="116">
        <v>2</v>
      </c>
      <c r="Z3" s="152">
        <f>IFERROR(Y3*100/L3,0)</f>
        <v>100</v>
      </c>
      <c r="AA3" s="113">
        <v>0</v>
      </c>
      <c r="AB3" s="153" t="s">
        <v>321</v>
      </c>
      <c r="AC3" s="154" t="s">
        <v>324</v>
      </c>
      <c r="AD3" s="21">
        <f>IF(L3=Y3,    L3/K3*100,0)</f>
        <v>25</v>
      </c>
      <c r="AE3" s="123">
        <v>3</v>
      </c>
      <c r="AF3" s="21">
        <f>IFERROR(AE3*100/M3,0)</f>
        <v>100</v>
      </c>
      <c r="AG3" s="14">
        <v>0</v>
      </c>
      <c r="AH3" s="123" t="s">
        <v>707</v>
      </c>
      <c r="AI3" s="310" t="s">
        <v>711</v>
      </c>
      <c r="AJ3" s="21">
        <f>M3/K3*100</f>
        <v>37.5</v>
      </c>
      <c r="AK3" s="17">
        <v>0</v>
      </c>
      <c r="AL3" s="16">
        <f t="shared" ref="AL3:AL8" si="4">IFERROR(AK3*100/N3,0)</f>
        <v>0</v>
      </c>
      <c r="AM3" s="14">
        <v>0</v>
      </c>
      <c r="AN3" s="17" t="s">
        <v>53</v>
      </c>
      <c r="AO3" s="17" t="s">
        <v>53</v>
      </c>
      <c r="AP3" s="16">
        <f>N3/$K$3*100</f>
        <v>25</v>
      </c>
      <c r="AQ3" s="17">
        <v>0</v>
      </c>
      <c r="AR3" s="16">
        <f t="shared" ref="AR3:AR8" si="5">IFERROR(AQ3*100/O3,0)</f>
        <v>0</v>
      </c>
      <c r="AS3" s="14">
        <v>0</v>
      </c>
      <c r="AT3" s="17" t="s">
        <v>53</v>
      </c>
      <c r="AU3" s="17" t="s">
        <v>53</v>
      </c>
      <c r="AV3" s="16">
        <f>O3/$K$3*100</f>
        <v>12.5</v>
      </c>
    </row>
    <row r="4" spans="1:48" s="18" customFormat="1" ht="12">
      <c r="A4" s="139"/>
      <c r="B4" s="140"/>
      <c r="C4" s="141"/>
      <c r="D4" s="140"/>
      <c r="E4" s="142"/>
      <c r="F4" s="150" t="s">
        <v>311</v>
      </c>
      <c r="G4" s="151" t="s">
        <v>312</v>
      </c>
      <c r="H4" s="151" t="s">
        <v>196</v>
      </c>
      <c r="I4" s="112" t="s">
        <v>320</v>
      </c>
      <c r="J4" s="113">
        <v>0</v>
      </c>
      <c r="K4" s="155">
        <v>50</v>
      </c>
      <c r="L4" s="114">
        <v>0</v>
      </c>
      <c r="M4" s="114">
        <v>20</v>
      </c>
      <c r="N4" s="114">
        <v>20</v>
      </c>
      <c r="O4" s="114">
        <v>10</v>
      </c>
      <c r="P4" s="114"/>
      <c r="Q4" s="115">
        <f t="shared" ref="Q4:Q8" si="6">Y4+AE4+AK4+AQ4</f>
        <v>1</v>
      </c>
      <c r="R4" s="21">
        <f t="shared" si="0"/>
        <v>2</v>
      </c>
      <c r="S4" s="21">
        <f t="shared" ref="S4:S8" si="7">(L4+M4)*100/K4</f>
        <v>40</v>
      </c>
      <c r="T4" s="21">
        <f t="shared" ref="T4:T8" si="8">100-R4</f>
        <v>98</v>
      </c>
      <c r="U4" s="19">
        <f t="shared" ref="U4:U8" si="9">AA4+AG4+AM4+AS4</f>
        <v>0</v>
      </c>
      <c r="V4" s="20">
        <f t="shared" si="1"/>
        <v>0</v>
      </c>
      <c r="W4" s="19">
        <f t="shared" si="2"/>
        <v>0</v>
      </c>
      <c r="X4" s="20">
        <f t="shared" si="3"/>
        <v>0</v>
      </c>
      <c r="Y4" s="116">
        <v>0</v>
      </c>
      <c r="Z4" s="152">
        <f t="shared" ref="Z4" si="10">IFERROR(Y4*100/L4,0)</f>
        <v>0</v>
      </c>
      <c r="AA4" s="113">
        <v>0</v>
      </c>
      <c r="AB4" s="116" t="s">
        <v>322</v>
      </c>
      <c r="AC4" s="156" t="s">
        <v>325</v>
      </c>
      <c r="AD4" s="21">
        <f>IF(L4=Y4,    L4/K4*100,0)</f>
        <v>0</v>
      </c>
      <c r="AE4" s="123">
        <v>1</v>
      </c>
      <c r="AF4" s="21">
        <f t="shared" ref="AF4" si="11">IFERROR(AE4*100/M4,0)</f>
        <v>5</v>
      </c>
      <c r="AG4" s="14">
        <v>0</v>
      </c>
      <c r="AH4" s="123" t="s">
        <v>708</v>
      </c>
      <c r="AI4" s="310" t="s">
        <v>712</v>
      </c>
      <c r="AJ4" s="21">
        <f t="shared" ref="AJ4:AJ8" si="12">M4/K4*100</f>
        <v>40</v>
      </c>
      <c r="AK4" s="17">
        <v>0</v>
      </c>
      <c r="AL4" s="16">
        <f t="shared" si="4"/>
        <v>0</v>
      </c>
      <c r="AM4" s="14">
        <v>0</v>
      </c>
      <c r="AN4" s="17" t="s">
        <v>53</v>
      </c>
      <c r="AO4" s="17" t="s">
        <v>53</v>
      </c>
      <c r="AP4" s="16" t="e">
        <f>N4/#REF!*100</f>
        <v>#REF!</v>
      </c>
      <c r="AQ4" s="17">
        <v>0</v>
      </c>
      <c r="AR4" s="16">
        <f t="shared" si="5"/>
        <v>0</v>
      </c>
      <c r="AS4" s="14">
        <v>0</v>
      </c>
      <c r="AT4" s="17" t="s">
        <v>53</v>
      </c>
      <c r="AU4" s="17" t="s">
        <v>53</v>
      </c>
      <c r="AV4" s="16" t="e">
        <f>O4/#REF!*100</f>
        <v>#REF!</v>
      </c>
    </row>
    <row r="5" spans="1:48" s="18" customFormat="1" ht="12">
      <c r="A5" s="139"/>
      <c r="B5" s="140"/>
      <c r="C5" s="141"/>
      <c r="D5" s="140"/>
      <c r="E5" s="142"/>
      <c r="F5" s="150" t="s">
        <v>313</v>
      </c>
      <c r="G5" s="151" t="s">
        <v>312</v>
      </c>
      <c r="H5" s="151" t="s">
        <v>196</v>
      </c>
      <c r="I5" s="112" t="s">
        <v>320</v>
      </c>
      <c r="J5" s="113">
        <v>0</v>
      </c>
      <c r="K5" s="155">
        <v>2</v>
      </c>
      <c r="L5" s="114">
        <v>0</v>
      </c>
      <c r="M5" s="114">
        <v>0</v>
      </c>
      <c r="N5" s="114">
        <v>0</v>
      </c>
      <c r="O5" s="114">
        <v>2</v>
      </c>
      <c r="P5" s="114"/>
      <c r="Q5" s="115">
        <f>Y5+AE5+AK5+AQ5</f>
        <v>0</v>
      </c>
      <c r="R5" s="21">
        <f>Q5*100/K4</f>
        <v>0</v>
      </c>
      <c r="S5" s="21">
        <f t="shared" si="7"/>
        <v>0</v>
      </c>
      <c r="T5" s="21">
        <f t="shared" si="8"/>
        <v>100</v>
      </c>
      <c r="U5" s="19">
        <f t="shared" si="9"/>
        <v>0</v>
      </c>
      <c r="V5" s="20">
        <f t="shared" si="1"/>
        <v>0</v>
      </c>
      <c r="W5" s="19">
        <f t="shared" si="2"/>
        <v>0</v>
      </c>
      <c r="X5" s="20">
        <f t="shared" si="3"/>
        <v>0</v>
      </c>
      <c r="Y5" s="116">
        <v>0</v>
      </c>
      <c r="Z5" s="152">
        <f>IFERROR(Y5*100/L5,0)</f>
        <v>0</v>
      </c>
      <c r="AA5" s="113">
        <v>0</v>
      </c>
      <c r="AB5" s="116" t="s">
        <v>173</v>
      </c>
      <c r="AC5" s="157"/>
      <c r="AD5" s="21">
        <f>IF(L5=Y5,    L5/K4*100,0)</f>
        <v>0</v>
      </c>
      <c r="AE5" s="123">
        <v>0</v>
      </c>
      <c r="AF5" s="21">
        <f>IFERROR(AE5*100/M5,0)</f>
        <v>0</v>
      </c>
      <c r="AG5" s="14">
        <v>0</v>
      </c>
      <c r="AH5" s="123" t="s">
        <v>53</v>
      </c>
      <c r="AI5" s="310" t="s">
        <v>53</v>
      </c>
      <c r="AJ5" s="21">
        <f t="shared" si="12"/>
        <v>0</v>
      </c>
      <c r="AK5" s="17">
        <v>0</v>
      </c>
      <c r="AL5" s="16">
        <f t="shared" si="4"/>
        <v>0</v>
      </c>
      <c r="AM5" s="14">
        <v>0</v>
      </c>
      <c r="AN5" s="17" t="s">
        <v>53</v>
      </c>
      <c r="AO5" s="17" t="s">
        <v>53</v>
      </c>
      <c r="AP5" s="16">
        <f>N5/$K$4*100</f>
        <v>0</v>
      </c>
      <c r="AQ5" s="17">
        <v>0</v>
      </c>
      <c r="AR5" s="16">
        <f t="shared" si="5"/>
        <v>0</v>
      </c>
      <c r="AS5" s="14">
        <v>0</v>
      </c>
      <c r="AT5" s="17" t="s">
        <v>53</v>
      </c>
      <c r="AU5" s="17" t="s">
        <v>53</v>
      </c>
      <c r="AV5" s="16">
        <f>O5/$K$4*100</f>
        <v>4</v>
      </c>
    </row>
    <row r="6" spans="1:48" s="18" customFormat="1" ht="12">
      <c r="A6" s="139"/>
      <c r="B6" s="140"/>
      <c r="C6" s="141"/>
      <c r="D6" s="140"/>
      <c r="E6" s="142"/>
      <c r="F6" s="158" t="s">
        <v>314</v>
      </c>
      <c r="G6" s="159" t="s">
        <v>315</v>
      </c>
      <c r="H6" s="151" t="s">
        <v>196</v>
      </c>
      <c r="I6" s="112" t="s">
        <v>320</v>
      </c>
      <c r="J6" s="113">
        <v>0</v>
      </c>
      <c r="K6" s="155">
        <v>50</v>
      </c>
      <c r="L6" s="114">
        <v>0</v>
      </c>
      <c r="M6" s="114">
        <v>20</v>
      </c>
      <c r="N6" s="114">
        <v>20</v>
      </c>
      <c r="O6" s="114">
        <v>10</v>
      </c>
      <c r="P6" s="114"/>
      <c r="Q6" s="115">
        <f t="shared" si="6"/>
        <v>1</v>
      </c>
      <c r="R6" s="21">
        <f t="shared" si="0"/>
        <v>2</v>
      </c>
      <c r="S6" s="21">
        <f t="shared" si="7"/>
        <v>40</v>
      </c>
      <c r="T6" s="21">
        <f t="shared" si="8"/>
        <v>98</v>
      </c>
      <c r="U6" s="19">
        <f t="shared" si="9"/>
        <v>0</v>
      </c>
      <c r="V6" s="20">
        <f t="shared" si="1"/>
        <v>0</v>
      </c>
      <c r="W6" s="19">
        <f t="shared" si="2"/>
        <v>0</v>
      </c>
      <c r="X6" s="20">
        <f t="shared" si="3"/>
        <v>0</v>
      </c>
      <c r="Y6" s="116">
        <v>0</v>
      </c>
      <c r="Z6" s="152">
        <f>IFERROR(Y6*100/L6,0)</f>
        <v>0</v>
      </c>
      <c r="AA6" s="113">
        <v>0</v>
      </c>
      <c r="AB6" s="116" t="s">
        <v>323</v>
      </c>
      <c r="AC6" s="154" t="s">
        <v>326</v>
      </c>
      <c r="AD6" s="21">
        <f t="shared" ref="AD6:AD8" si="13">IF(L6=Y6,    L6/K6*100,0)</f>
        <v>0</v>
      </c>
      <c r="AE6" s="123">
        <v>1</v>
      </c>
      <c r="AF6" s="21">
        <f>IFERROR(AE6*100/M6,0)</f>
        <v>5</v>
      </c>
      <c r="AG6" s="14">
        <v>0</v>
      </c>
      <c r="AH6" s="123" t="s">
        <v>716</v>
      </c>
      <c r="AI6" s="310" t="s">
        <v>713</v>
      </c>
      <c r="AJ6" s="21">
        <f t="shared" si="12"/>
        <v>40</v>
      </c>
      <c r="AK6" s="17">
        <v>0</v>
      </c>
      <c r="AL6" s="16">
        <f t="shared" si="4"/>
        <v>0</v>
      </c>
      <c r="AM6" s="14">
        <v>0</v>
      </c>
      <c r="AN6" s="17" t="s">
        <v>53</v>
      </c>
      <c r="AO6" s="17" t="s">
        <v>53</v>
      </c>
      <c r="AP6" s="16">
        <f>N6/$K$6*100</f>
        <v>40</v>
      </c>
      <c r="AQ6" s="17">
        <v>0</v>
      </c>
      <c r="AR6" s="16">
        <f t="shared" si="5"/>
        <v>0</v>
      </c>
      <c r="AS6" s="14">
        <v>0</v>
      </c>
      <c r="AT6" s="17" t="s">
        <v>53</v>
      </c>
      <c r="AU6" s="17" t="s">
        <v>53</v>
      </c>
      <c r="AV6" s="16">
        <f>O6/$K$6*100</f>
        <v>20</v>
      </c>
    </row>
    <row r="7" spans="1:48" s="18" customFormat="1" ht="12">
      <c r="A7" s="139"/>
      <c r="B7" s="140"/>
      <c r="C7" s="141"/>
      <c r="D7" s="140"/>
      <c r="E7" s="142"/>
      <c r="F7" s="158" t="s">
        <v>316</v>
      </c>
      <c r="G7" s="151" t="s">
        <v>317</v>
      </c>
      <c r="H7" s="151" t="s">
        <v>196</v>
      </c>
      <c r="I7" s="112" t="s">
        <v>320</v>
      </c>
      <c r="J7" s="113">
        <v>0</v>
      </c>
      <c r="K7" s="155">
        <v>5</v>
      </c>
      <c r="L7" s="114">
        <v>0</v>
      </c>
      <c r="M7" s="114">
        <v>3</v>
      </c>
      <c r="N7" s="114">
        <v>0</v>
      </c>
      <c r="O7" s="114">
        <v>2</v>
      </c>
      <c r="P7" s="116"/>
      <c r="Q7" s="115">
        <f t="shared" si="6"/>
        <v>3</v>
      </c>
      <c r="R7" s="21">
        <f t="shared" si="0"/>
        <v>60</v>
      </c>
      <c r="S7" s="21">
        <f t="shared" si="7"/>
        <v>60</v>
      </c>
      <c r="T7" s="21">
        <f t="shared" si="8"/>
        <v>40</v>
      </c>
      <c r="U7" s="19">
        <f t="shared" si="9"/>
        <v>0</v>
      </c>
      <c r="V7" s="20">
        <f t="shared" si="1"/>
        <v>0</v>
      </c>
      <c r="W7" s="19">
        <f t="shared" si="2"/>
        <v>0</v>
      </c>
      <c r="X7" s="20">
        <f t="shared" si="3"/>
        <v>0</v>
      </c>
      <c r="Y7" s="116">
        <v>0</v>
      </c>
      <c r="Z7" s="152">
        <f>IFERROR(Y7*100/L7,0)</f>
        <v>0</v>
      </c>
      <c r="AA7" s="113">
        <v>0</v>
      </c>
      <c r="AB7" s="116" t="s">
        <v>173</v>
      </c>
      <c r="AC7" s="160"/>
      <c r="AD7" s="21">
        <f t="shared" si="13"/>
        <v>0</v>
      </c>
      <c r="AE7" s="123">
        <v>3</v>
      </c>
      <c r="AF7" s="21">
        <f>IFERROR(AE7*100/M7,0)</f>
        <v>100</v>
      </c>
      <c r="AG7" s="14">
        <v>0</v>
      </c>
      <c r="AH7" s="123" t="s">
        <v>709</v>
      </c>
      <c r="AI7" s="310" t="s">
        <v>714</v>
      </c>
      <c r="AJ7" s="21">
        <f t="shared" si="12"/>
        <v>60</v>
      </c>
      <c r="AK7" s="17">
        <v>0</v>
      </c>
      <c r="AL7" s="16">
        <f t="shared" si="4"/>
        <v>0</v>
      </c>
      <c r="AM7" s="14">
        <v>0</v>
      </c>
      <c r="AN7" s="17" t="s">
        <v>53</v>
      </c>
      <c r="AO7" s="17" t="s">
        <v>53</v>
      </c>
      <c r="AP7" s="16">
        <f>N7/$K$7*100</f>
        <v>0</v>
      </c>
      <c r="AQ7" s="17">
        <v>0</v>
      </c>
      <c r="AR7" s="16">
        <f t="shared" si="5"/>
        <v>0</v>
      </c>
      <c r="AS7" s="14">
        <v>0</v>
      </c>
      <c r="AT7" s="17" t="s">
        <v>53</v>
      </c>
      <c r="AU7" s="17" t="s">
        <v>53</v>
      </c>
      <c r="AV7" s="16">
        <f>O7/$K$7*100</f>
        <v>40</v>
      </c>
    </row>
    <row r="8" spans="1:48" s="18" customFormat="1" ht="12">
      <c r="A8" s="139"/>
      <c r="B8" s="140"/>
      <c r="C8" s="141"/>
      <c r="D8" s="140"/>
      <c r="E8" s="142"/>
      <c r="F8" s="158" t="s">
        <v>318</v>
      </c>
      <c r="G8" s="159" t="s">
        <v>319</v>
      </c>
      <c r="H8" s="151" t="s">
        <v>196</v>
      </c>
      <c r="I8" s="112" t="s">
        <v>320</v>
      </c>
      <c r="J8" s="113">
        <v>0</v>
      </c>
      <c r="K8" s="114">
        <v>2</v>
      </c>
      <c r="L8" s="114">
        <v>0</v>
      </c>
      <c r="M8" s="114">
        <v>1</v>
      </c>
      <c r="N8" s="114">
        <v>0</v>
      </c>
      <c r="O8" s="114">
        <v>1</v>
      </c>
      <c r="P8" s="114"/>
      <c r="Q8" s="115">
        <f t="shared" si="6"/>
        <v>1</v>
      </c>
      <c r="R8" s="21">
        <f t="shared" si="0"/>
        <v>50</v>
      </c>
      <c r="S8" s="21">
        <f t="shared" si="7"/>
        <v>50</v>
      </c>
      <c r="T8" s="21">
        <f t="shared" si="8"/>
        <v>50</v>
      </c>
      <c r="U8" s="19">
        <f t="shared" si="9"/>
        <v>0</v>
      </c>
      <c r="V8" s="20">
        <f t="shared" si="1"/>
        <v>0</v>
      </c>
      <c r="W8" s="19">
        <f t="shared" si="2"/>
        <v>0</v>
      </c>
      <c r="X8" s="20">
        <f t="shared" si="3"/>
        <v>0</v>
      </c>
      <c r="Y8" s="116">
        <v>0</v>
      </c>
      <c r="Z8" s="152">
        <f>IFERROR(Y8*100/L8,0)</f>
        <v>0</v>
      </c>
      <c r="AA8" s="113">
        <v>0</v>
      </c>
      <c r="AB8" s="116" t="s">
        <v>173</v>
      </c>
      <c r="AC8" s="131"/>
      <c r="AD8" s="21">
        <f t="shared" si="13"/>
        <v>0</v>
      </c>
      <c r="AE8" s="123">
        <v>1</v>
      </c>
      <c r="AF8" s="21">
        <f>IFERROR(AE8*100/M8,0)</f>
        <v>100</v>
      </c>
      <c r="AG8" s="14">
        <v>0</v>
      </c>
      <c r="AH8" s="123" t="s">
        <v>710</v>
      </c>
      <c r="AI8" s="310" t="s">
        <v>715</v>
      </c>
      <c r="AJ8" s="21">
        <f t="shared" si="12"/>
        <v>50</v>
      </c>
      <c r="AK8" s="17">
        <v>0</v>
      </c>
      <c r="AL8" s="16">
        <f t="shared" si="4"/>
        <v>0</v>
      </c>
      <c r="AM8" s="14">
        <v>0</v>
      </c>
      <c r="AN8" s="17" t="s">
        <v>53</v>
      </c>
      <c r="AO8" s="17" t="s">
        <v>53</v>
      </c>
      <c r="AP8" s="16">
        <f>N8/$K$8*100</f>
        <v>0</v>
      </c>
      <c r="AQ8" s="17">
        <v>0</v>
      </c>
      <c r="AR8" s="16">
        <f t="shared" si="5"/>
        <v>0</v>
      </c>
      <c r="AS8" s="14">
        <v>0</v>
      </c>
      <c r="AT8" s="17" t="s">
        <v>53</v>
      </c>
      <c r="AU8" s="17" t="s">
        <v>53</v>
      </c>
      <c r="AV8" s="16">
        <f>O8/$K$8*100</f>
        <v>50</v>
      </c>
    </row>
  </sheetData>
  <autoFilter ref="A2:AV2" xr:uid="{9C098DB7-7AD3-4C7C-ADD3-DE07AE4EFD47}"/>
  <mergeCells count="6">
    <mergeCell ref="AQ1:AV1"/>
    <mergeCell ref="A1:E1"/>
    <mergeCell ref="I1:O1"/>
    <mergeCell ref="Y1:AD1"/>
    <mergeCell ref="AE1:AJ1"/>
    <mergeCell ref="AK1:AP1"/>
  </mergeCells>
  <conditionalFormatting sqref="AC5:AC6 AC8">
    <cfRule type="containsText" dxfId="8" priority="3" operator="containsText" text="Pendiente">
      <formula>NOT(ISERROR(SEARCH("Pendiente",AC5)))</formula>
    </cfRule>
  </conditionalFormatting>
  <conditionalFormatting sqref="AO3:AO8">
    <cfRule type="containsText" dxfId="7" priority="2" operator="containsText" text="Pendiente">
      <formula>NOT(ISERROR(SEARCH("Pendiente",AO3)))</formula>
    </cfRule>
  </conditionalFormatting>
  <conditionalFormatting sqref="AU3:AU8">
    <cfRule type="containsText" dxfId="6" priority="1" operator="containsText" text="Pendiente">
      <formula>NOT(ISERROR(SEARCH("Pendiente",AU3)))</formula>
    </cfRule>
  </conditionalFormatting>
  <hyperlinks>
    <hyperlink ref="AC3" r:id="rId1" xr:uid="{C06FACA0-427C-4F48-93EC-C35ADEFB374C}"/>
    <hyperlink ref="AC4" r:id="rId2" xr:uid="{BBED036B-8500-4544-AE79-1A473A914A17}"/>
    <hyperlink ref="AC6" r:id="rId3" xr:uid="{546B9AB2-F17D-48FA-83AE-0FA043F4D143}"/>
    <hyperlink ref="AI3" r:id="rId4" xr:uid="{46C16CA5-5F39-44CB-820E-DCC4FFC218E6}"/>
    <hyperlink ref="AI4" r:id="rId5" xr:uid="{3EB5DF36-0E11-4E03-B2EE-8B2143A39B2A}"/>
    <hyperlink ref="AI5" r:id="rId6" display="https://ipsegovco-my.sharepoint.com/:f:/g/personal/planeacion_ipse_gov_co/IgAL1B3s9tXjSIfes37JDpLeAWVtMRfUo41v0oarM_D4w_4" xr:uid="{05E7E7B8-EA66-4824-B1F2-C8C1715CF31D}"/>
    <hyperlink ref="AI6" r:id="rId7" xr:uid="{B88B67BE-E65E-46FD-93FA-67E5D492C629}"/>
    <hyperlink ref="AI7" r:id="rId8" xr:uid="{5927C26D-3DAF-4676-8D76-D30204068FF4}"/>
    <hyperlink ref="AI8" r:id="rId9" xr:uid="{78E8A369-D830-4ACB-84B8-161E80F67761}"/>
  </hyperlinks>
  <pageMargins left="0.7" right="0.7" top="0.75" bottom="0.75" header="0.3" footer="0.3"/>
  <pageSetup paperSize="9" orientation="portrait" horizontalDpi="360" verticalDpi="360" r:id="rId10"/>
  <drawing r:id="rId11"/>
  <legacyDrawing r:id="rId1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E5BB2-830F-413F-A909-AC53B77EAE77}">
  <sheetPr codeName="Hoja9">
    <tabColor theme="7" tint="0.79998168889431442"/>
  </sheetPr>
  <dimension ref="A1:AU45"/>
  <sheetViews>
    <sheetView topLeftCell="E1" zoomScale="85" zoomScaleNormal="85" workbookViewId="0">
      <pane xSplit="4" ySplit="2" topLeftCell="I3" activePane="bottomRight" state="frozen"/>
      <selection activeCell="E1" sqref="E1"/>
      <selection pane="topRight" activeCell="I1" sqref="I1"/>
      <selection pane="bottomLeft" activeCell="E3" sqref="E3"/>
      <selection pane="bottomRight" activeCell="E2" sqref="E2"/>
    </sheetView>
  </sheetViews>
  <sheetFormatPr baseColWidth="10" defaultColWidth="11.5703125" defaultRowHeight="15"/>
  <cols>
    <col min="1" max="3" width="9.42578125" style="4" hidden="1" customWidth="1"/>
    <col min="4" max="4" width="8.28515625" style="4" hidden="1" customWidth="1"/>
    <col min="5" max="5" width="11.28515625" style="4" customWidth="1"/>
    <col min="6" max="6" width="9.42578125" style="4" hidden="1" customWidth="1"/>
    <col min="7" max="7" width="32.85546875" style="4" customWidth="1"/>
    <col min="8" max="8" width="9.42578125" style="4" customWidth="1"/>
    <col min="9" max="9" width="6.85546875" style="4" customWidth="1"/>
    <col min="10" max="10" width="13.7109375" style="4" customWidth="1"/>
    <col min="11" max="11" width="11.5703125" style="4"/>
    <col min="12" max="15" width="8.7109375" style="4" customWidth="1"/>
    <col min="16" max="16" width="11.5703125" style="4" customWidth="1"/>
    <col min="17" max="18" width="11.5703125" style="4"/>
    <col min="19" max="19" width="11.5703125" style="4" hidden="1" customWidth="1"/>
    <col min="20" max="20" width="14.42578125" style="4" hidden="1" customWidth="1"/>
    <col min="21" max="21" width="13.85546875" style="4" hidden="1" customWidth="1"/>
    <col min="22" max="22" width="18.42578125" style="4" hidden="1" customWidth="1"/>
    <col min="23" max="23" width="9" style="4" hidden="1" customWidth="1"/>
    <col min="24" max="24" width="9.5703125" style="4" customWidth="1"/>
    <col min="25" max="28" width="11.5703125" style="4" customWidth="1"/>
    <col min="29" max="29" width="11.5703125" style="4" hidden="1" customWidth="1"/>
    <col min="30" max="31" width="11.5703125" style="4"/>
    <col min="32" max="32" width="13.42578125" style="4" customWidth="1"/>
    <col min="33" max="34" width="11.5703125" style="4"/>
    <col min="35" max="47" width="0" style="4" hidden="1" customWidth="1"/>
    <col min="48" max="16384" width="11.5703125" style="4"/>
  </cols>
  <sheetData>
    <row r="1" spans="1:47" ht="34.9" customHeight="1">
      <c r="A1" s="411"/>
      <c r="B1" s="411"/>
      <c r="C1" s="411"/>
      <c r="D1" s="411"/>
      <c r="E1" s="411"/>
      <c r="F1" s="411"/>
      <c r="G1" s="411"/>
      <c r="H1" s="411"/>
      <c r="I1" s="390" t="s">
        <v>661</v>
      </c>
      <c r="J1" s="390"/>
      <c r="K1" s="390"/>
      <c r="L1" s="390"/>
      <c r="M1" s="390"/>
      <c r="N1" s="390"/>
      <c r="O1" s="390"/>
      <c r="P1" s="103"/>
      <c r="Q1" s="103">
        <f>AVERAGE(Q3:Q14)</f>
        <v>62.5</v>
      </c>
      <c r="R1" s="103">
        <f>AVERAGE(R3:R14)</f>
        <v>62.5</v>
      </c>
      <c r="S1" s="103">
        <f>AVERAGE(S3:S10)</f>
        <v>31.25</v>
      </c>
      <c r="T1" s="127">
        <f>SUM(T3:T10)</f>
        <v>339622540</v>
      </c>
      <c r="U1" s="128">
        <v>-100</v>
      </c>
      <c r="V1" s="127" t="e">
        <f>SUM(V3:V10)</f>
        <v>#VALUE!</v>
      </c>
      <c r="W1" s="128">
        <v>-100</v>
      </c>
      <c r="X1" s="391" t="s">
        <v>30</v>
      </c>
      <c r="Y1" s="392"/>
      <c r="Z1" s="392"/>
      <c r="AA1" s="392"/>
      <c r="AB1" s="392"/>
      <c r="AC1" s="393"/>
      <c r="AD1" s="394" t="s">
        <v>36</v>
      </c>
      <c r="AE1" s="395"/>
      <c r="AF1" s="395"/>
      <c r="AG1" s="395"/>
      <c r="AH1" s="395"/>
      <c r="AI1" s="396"/>
      <c r="AJ1" s="377" t="s">
        <v>37</v>
      </c>
      <c r="AK1" s="378"/>
      <c r="AL1" s="378"/>
      <c r="AM1" s="378"/>
      <c r="AN1" s="378"/>
      <c r="AO1" s="379"/>
      <c r="AP1" s="372" t="s">
        <v>38</v>
      </c>
      <c r="AQ1" s="373"/>
      <c r="AR1" s="373"/>
      <c r="AS1" s="373"/>
      <c r="AT1" s="373"/>
      <c r="AU1" s="373"/>
    </row>
    <row r="2" spans="1:47" s="33" customFormat="1" ht="37.9" customHeight="1">
      <c r="A2" s="143" t="s">
        <v>25</v>
      </c>
      <c r="B2" s="143" t="s">
        <v>0</v>
      </c>
      <c r="C2" s="143" t="s">
        <v>1</v>
      </c>
      <c r="D2" s="143" t="s">
        <v>2</v>
      </c>
      <c r="E2" s="143" t="s">
        <v>3</v>
      </c>
      <c r="F2" s="143" t="s">
        <v>4</v>
      </c>
      <c r="G2" s="143" t="s">
        <v>5</v>
      </c>
      <c r="H2" s="143" t="s">
        <v>6</v>
      </c>
      <c r="I2" s="144" t="s">
        <v>8</v>
      </c>
      <c r="J2" s="145" t="s">
        <v>9</v>
      </c>
      <c r="K2" s="145" t="s">
        <v>10</v>
      </c>
      <c r="L2" s="144" t="s">
        <v>11</v>
      </c>
      <c r="M2" s="144" t="s">
        <v>12</v>
      </c>
      <c r="N2" s="144" t="s">
        <v>13</v>
      </c>
      <c r="O2" s="144" t="s">
        <v>14</v>
      </c>
      <c r="P2" s="146" t="s">
        <v>174</v>
      </c>
      <c r="Q2" s="146" t="s">
        <v>29</v>
      </c>
      <c r="R2" s="108" t="s">
        <v>811</v>
      </c>
      <c r="S2" s="146" t="s">
        <v>52</v>
      </c>
      <c r="T2" s="146" t="s">
        <v>57</v>
      </c>
      <c r="U2" s="146" t="s">
        <v>56</v>
      </c>
      <c r="V2" s="146" t="s">
        <v>54</v>
      </c>
      <c r="W2" s="146" t="s">
        <v>55</v>
      </c>
      <c r="X2" s="147" t="s">
        <v>31</v>
      </c>
      <c r="Y2" s="147" t="s">
        <v>32</v>
      </c>
      <c r="Z2" s="148" t="s">
        <v>33</v>
      </c>
      <c r="AA2" s="147" t="s">
        <v>34</v>
      </c>
      <c r="AB2" s="147" t="s">
        <v>35</v>
      </c>
      <c r="AC2" s="149" t="s">
        <v>51</v>
      </c>
      <c r="AD2" s="147" t="s">
        <v>31</v>
      </c>
      <c r="AE2" s="147" t="s">
        <v>32</v>
      </c>
      <c r="AF2" s="148" t="s">
        <v>33</v>
      </c>
      <c r="AG2" s="147" t="s">
        <v>34</v>
      </c>
      <c r="AH2" s="147" t="s">
        <v>35</v>
      </c>
      <c r="AI2" s="149" t="s">
        <v>51</v>
      </c>
      <c r="AJ2" s="30" t="s">
        <v>31</v>
      </c>
      <c r="AK2" s="30" t="s">
        <v>32</v>
      </c>
      <c r="AL2" s="31" t="s">
        <v>33</v>
      </c>
      <c r="AM2" s="30" t="s">
        <v>34</v>
      </c>
      <c r="AN2" s="30" t="s">
        <v>35</v>
      </c>
      <c r="AO2" s="32" t="s">
        <v>51</v>
      </c>
      <c r="AP2" s="30" t="s">
        <v>31</v>
      </c>
      <c r="AQ2" s="30" t="s">
        <v>32</v>
      </c>
      <c r="AR2" s="31" t="s">
        <v>33</v>
      </c>
      <c r="AS2" s="30" t="s">
        <v>34</v>
      </c>
      <c r="AT2" s="30" t="s">
        <v>35</v>
      </c>
      <c r="AU2" s="32" t="s">
        <v>51</v>
      </c>
    </row>
    <row r="3" spans="1:47" s="18" customFormat="1" ht="12">
      <c r="A3" s="251" t="s">
        <v>375</v>
      </c>
      <c r="B3" s="251" t="s">
        <v>143</v>
      </c>
      <c r="C3" s="251" t="s">
        <v>376</v>
      </c>
      <c r="D3" s="112" t="s">
        <v>39</v>
      </c>
      <c r="E3" s="380" t="s">
        <v>230</v>
      </c>
      <c r="F3" s="112" t="s">
        <v>59</v>
      </c>
      <c r="G3" s="112" t="s">
        <v>231</v>
      </c>
      <c r="H3" s="112" t="s">
        <v>377</v>
      </c>
      <c r="I3" s="112" t="s">
        <v>663</v>
      </c>
      <c r="J3" s="113">
        <v>0</v>
      </c>
      <c r="K3" s="252">
        <v>1</v>
      </c>
      <c r="L3" s="252">
        <v>1</v>
      </c>
      <c r="M3" s="252">
        <v>0</v>
      </c>
      <c r="N3" s="252">
        <v>0</v>
      </c>
      <c r="O3" s="252">
        <v>0</v>
      </c>
      <c r="P3" s="253">
        <f>X3+AD3+AJ3+AP3</f>
        <v>1</v>
      </c>
      <c r="Q3" s="21">
        <f>P3*100/K3</f>
        <v>100</v>
      </c>
      <c r="R3" s="21">
        <f>(L3+M3)*100/K3</f>
        <v>100</v>
      </c>
      <c r="S3" s="21">
        <f>100-Q3</f>
        <v>0</v>
      </c>
      <c r="T3" s="19">
        <f>Z3+AF3+AL3+AR3</f>
        <v>0</v>
      </c>
      <c r="U3" s="20">
        <f>IF(J3=0,0,T3/J3*100)</f>
        <v>0</v>
      </c>
      <c r="V3" s="19">
        <f>U3-J3</f>
        <v>0</v>
      </c>
      <c r="W3" s="20">
        <f>IFERROR(V3*100/J3,0)</f>
        <v>0</v>
      </c>
      <c r="X3" s="253">
        <v>1</v>
      </c>
      <c r="Y3" s="21">
        <f>IFERROR(X3*100/L3,0)</f>
        <v>100</v>
      </c>
      <c r="Z3" s="113">
        <v>0</v>
      </c>
      <c r="AA3" s="112" t="s">
        <v>390</v>
      </c>
      <c r="AB3" s="254" t="s">
        <v>407</v>
      </c>
      <c r="AC3" s="21">
        <f>L3/$K$3*100</f>
        <v>100</v>
      </c>
      <c r="AD3" s="295">
        <v>0</v>
      </c>
      <c r="AE3" s="16">
        <f>IFERROR(AD3*100/M3,0)</f>
        <v>0</v>
      </c>
      <c r="AF3" s="323">
        <v>0</v>
      </c>
      <c r="AG3" s="317"/>
      <c r="AH3" s="324"/>
      <c r="AI3" s="16">
        <f>M3/$K$3*100</f>
        <v>0</v>
      </c>
      <c r="AJ3" s="17"/>
      <c r="AK3" s="16">
        <f>IFERROR(AJ3*100/N3,0)</f>
        <v>0</v>
      </c>
      <c r="AL3" s="14"/>
      <c r="AM3" s="13"/>
      <c r="AN3" s="13"/>
      <c r="AO3" s="16">
        <f>N3/$K$3*100</f>
        <v>0</v>
      </c>
      <c r="AP3" s="13"/>
      <c r="AQ3" s="16">
        <f>IFERROR(AP3*100/O3,0)</f>
        <v>0</v>
      </c>
      <c r="AR3" s="14">
        <v>0</v>
      </c>
      <c r="AS3" s="13"/>
      <c r="AT3" s="13"/>
      <c r="AU3" s="16">
        <f>O3/$K$3*100</f>
        <v>0</v>
      </c>
    </row>
    <row r="4" spans="1:47" s="18" customFormat="1" ht="12">
      <c r="A4" s="251"/>
      <c r="B4" s="251"/>
      <c r="C4" s="251" t="s">
        <v>376</v>
      </c>
      <c r="D4" s="112"/>
      <c r="E4" s="382"/>
      <c r="F4" s="112" t="s">
        <v>59</v>
      </c>
      <c r="G4" s="112" t="s">
        <v>159</v>
      </c>
      <c r="H4" s="112" t="s">
        <v>378</v>
      </c>
      <c r="I4" s="112" t="s">
        <v>663</v>
      </c>
      <c r="J4" s="113" t="s">
        <v>387</v>
      </c>
      <c r="K4" s="252">
        <v>1</v>
      </c>
      <c r="L4" s="252">
        <v>0.25</v>
      </c>
      <c r="M4" s="252">
        <v>0.25</v>
      </c>
      <c r="N4" s="252">
        <v>0.25</v>
      </c>
      <c r="O4" s="252">
        <v>0.25</v>
      </c>
      <c r="P4" s="253">
        <f t="shared" ref="P4:P14" si="0">X4+AD4+AJ4+AP4</f>
        <v>0.5</v>
      </c>
      <c r="Q4" s="21">
        <f t="shared" ref="Q4:Q14" si="1">P4*100/K4</f>
        <v>50</v>
      </c>
      <c r="R4" s="21">
        <f t="shared" ref="R4:R14" si="2">(L4+M4)*100/K4</f>
        <v>50</v>
      </c>
      <c r="S4" s="21">
        <f t="shared" ref="S4:S10" si="3">100-Q4</f>
        <v>50</v>
      </c>
      <c r="T4" s="19">
        <f t="shared" ref="T4:T9" si="4">Z4+AF4+AL4+AR4</f>
        <v>132699492</v>
      </c>
      <c r="U4" s="20" t="e">
        <f t="shared" ref="U4:U10" si="5">IF(J4=0,0,T4/J4*100)</f>
        <v>#VALUE!</v>
      </c>
      <c r="V4" s="19" t="e">
        <f t="shared" ref="V4:V10" si="6">U4-J4</f>
        <v>#VALUE!</v>
      </c>
      <c r="W4" s="20">
        <f t="shared" ref="W4:W10" si="7">IFERROR(V4*100/J4,0)</f>
        <v>0</v>
      </c>
      <c r="X4" s="253">
        <v>0.25</v>
      </c>
      <c r="Y4" s="21">
        <f t="shared" ref="Y4:Y10" si="8">IFERROR(X4*100/L4,0)</f>
        <v>100</v>
      </c>
      <c r="Z4" s="113">
        <v>0</v>
      </c>
      <c r="AA4" s="112" t="s">
        <v>391</v>
      </c>
      <c r="AB4" s="254" t="s">
        <v>400</v>
      </c>
      <c r="AC4" s="21">
        <f>L4/$K$4*100</f>
        <v>25</v>
      </c>
      <c r="AD4" s="295">
        <v>0.25</v>
      </c>
      <c r="AE4" s="21">
        <f t="shared" ref="AE4:AE10" si="9">IFERROR(AD4*100/M4,0)</f>
        <v>100</v>
      </c>
      <c r="AF4" s="323">
        <v>132699492</v>
      </c>
      <c r="AG4" s="299" t="s">
        <v>746</v>
      </c>
      <c r="AH4" s="305" t="s">
        <v>747</v>
      </c>
      <c r="AI4" s="21">
        <f>M4/$K$4*100</f>
        <v>25</v>
      </c>
      <c r="AJ4" s="17"/>
      <c r="AK4" s="16">
        <f t="shared" ref="AK4:AK10" si="10">IFERROR(AJ4*100/N4,0)</f>
        <v>0</v>
      </c>
      <c r="AL4" s="14"/>
      <c r="AM4" s="13"/>
      <c r="AN4" s="13"/>
      <c r="AO4" s="16">
        <f>N4/$K$4*100</f>
        <v>25</v>
      </c>
      <c r="AP4" s="13"/>
      <c r="AQ4" s="16">
        <f t="shared" ref="AQ4:AQ10" si="11">IFERROR(AP4*100/O4,0)</f>
        <v>0</v>
      </c>
      <c r="AR4" s="14">
        <v>0</v>
      </c>
      <c r="AS4" s="13"/>
      <c r="AT4" s="13"/>
      <c r="AU4" s="16">
        <f>O4/$K$4*100</f>
        <v>25</v>
      </c>
    </row>
    <row r="5" spans="1:47" s="18" customFormat="1" ht="12">
      <c r="A5" s="251"/>
      <c r="B5" s="251"/>
      <c r="C5" s="251" t="s">
        <v>376</v>
      </c>
      <c r="D5" s="112"/>
      <c r="E5" s="380" t="s">
        <v>235</v>
      </c>
      <c r="F5" s="112" t="s">
        <v>59</v>
      </c>
      <c r="G5" s="112" t="s">
        <v>379</v>
      </c>
      <c r="H5" s="112" t="s">
        <v>380</v>
      </c>
      <c r="I5" s="112" t="s">
        <v>664</v>
      </c>
      <c r="J5" s="113">
        <v>0</v>
      </c>
      <c r="K5" s="252">
        <v>1</v>
      </c>
      <c r="L5" s="252">
        <v>1</v>
      </c>
      <c r="M5" s="252">
        <v>0</v>
      </c>
      <c r="N5" s="252">
        <v>0</v>
      </c>
      <c r="O5" s="252">
        <v>0</v>
      </c>
      <c r="P5" s="253">
        <f t="shared" si="0"/>
        <v>1</v>
      </c>
      <c r="Q5" s="21">
        <f t="shared" si="1"/>
        <v>100</v>
      </c>
      <c r="R5" s="21">
        <f t="shared" si="2"/>
        <v>100</v>
      </c>
      <c r="S5" s="21">
        <f t="shared" si="3"/>
        <v>0</v>
      </c>
      <c r="T5" s="19">
        <f t="shared" si="4"/>
        <v>0</v>
      </c>
      <c r="U5" s="20">
        <f t="shared" si="5"/>
        <v>0</v>
      </c>
      <c r="V5" s="19">
        <f t="shared" si="6"/>
        <v>0</v>
      </c>
      <c r="W5" s="20">
        <f t="shared" si="7"/>
        <v>0</v>
      </c>
      <c r="X5" s="253">
        <v>1</v>
      </c>
      <c r="Y5" s="21">
        <f t="shared" si="8"/>
        <v>100</v>
      </c>
      <c r="Z5" s="113">
        <v>0</v>
      </c>
      <c r="AA5" s="112" t="s">
        <v>392</v>
      </c>
      <c r="AB5" s="254" t="s">
        <v>401</v>
      </c>
      <c r="AC5" s="21">
        <f>L5/$K$5*100</f>
        <v>100</v>
      </c>
      <c r="AD5" s="123">
        <v>0</v>
      </c>
      <c r="AE5" s="21">
        <f t="shared" si="9"/>
        <v>0</v>
      </c>
      <c r="AF5" s="316"/>
      <c r="AG5" s="299"/>
      <c r="AH5" s="325"/>
      <c r="AI5" s="21">
        <f>M5/$K$5*100</f>
        <v>0</v>
      </c>
      <c r="AJ5" s="17"/>
      <c r="AK5" s="16">
        <f t="shared" si="10"/>
        <v>0</v>
      </c>
      <c r="AL5" s="14"/>
      <c r="AM5" s="13"/>
      <c r="AN5" s="13"/>
      <c r="AO5" s="16">
        <f>N5/$K$5*100</f>
        <v>0</v>
      </c>
      <c r="AP5" s="13"/>
      <c r="AQ5" s="16">
        <f t="shared" si="11"/>
        <v>0</v>
      </c>
      <c r="AR5" s="14">
        <v>0</v>
      </c>
      <c r="AS5" s="13"/>
      <c r="AT5" s="13"/>
      <c r="AU5" s="16">
        <f>O5/$K$5*100</f>
        <v>0</v>
      </c>
    </row>
    <row r="6" spans="1:47" s="18" customFormat="1" ht="12">
      <c r="A6" s="251"/>
      <c r="B6" s="251"/>
      <c r="C6" s="251" t="s">
        <v>376</v>
      </c>
      <c r="D6" s="112"/>
      <c r="E6" s="382"/>
      <c r="F6" s="112" t="s">
        <v>59</v>
      </c>
      <c r="G6" s="112" t="s">
        <v>161</v>
      </c>
      <c r="H6" s="112" t="s">
        <v>381</v>
      </c>
      <c r="I6" s="112" t="s">
        <v>664</v>
      </c>
      <c r="J6" s="113">
        <v>105339000</v>
      </c>
      <c r="K6" s="252">
        <v>1</v>
      </c>
      <c r="L6" s="252">
        <v>0.25</v>
      </c>
      <c r="M6" s="252">
        <v>0.25</v>
      </c>
      <c r="N6" s="252">
        <v>0.25</v>
      </c>
      <c r="O6" s="252">
        <v>0.25</v>
      </c>
      <c r="P6" s="253">
        <f t="shared" si="0"/>
        <v>0.5</v>
      </c>
      <c r="Q6" s="21">
        <f t="shared" si="1"/>
        <v>50</v>
      </c>
      <c r="R6" s="21">
        <f t="shared" si="2"/>
        <v>50</v>
      </c>
      <c r="S6" s="21">
        <f t="shared" si="3"/>
        <v>50</v>
      </c>
      <c r="T6" s="19">
        <f t="shared" si="4"/>
        <v>49623048</v>
      </c>
      <c r="U6" s="20">
        <f t="shared" si="5"/>
        <v>47.107954318913222</v>
      </c>
      <c r="V6" s="19">
        <f t="shared" si="6"/>
        <v>-105338952.89204568</v>
      </c>
      <c r="W6" s="20">
        <f t="shared" si="7"/>
        <v>-99.999955279664391</v>
      </c>
      <c r="X6" s="253">
        <v>0.25</v>
      </c>
      <c r="Y6" s="21">
        <f t="shared" si="8"/>
        <v>100</v>
      </c>
      <c r="Z6" s="113">
        <v>0</v>
      </c>
      <c r="AA6" s="112" t="s">
        <v>393</v>
      </c>
      <c r="AB6" s="255" t="s">
        <v>59</v>
      </c>
      <c r="AC6" s="21">
        <f>L6/$K$6*100</f>
        <v>25</v>
      </c>
      <c r="AD6" s="295">
        <v>0.25</v>
      </c>
      <c r="AE6" s="21">
        <f t="shared" si="9"/>
        <v>100</v>
      </c>
      <c r="AF6" s="323">
        <v>49623048</v>
      </c>
      <c r="AG6" s="299" t="s">
        <v>748</v>
      </c>
      <c r="AH6" s="305" t="s">
        <v>749</v>
      </c>
      <c r="AI6" s="21">
        <f>M6/$K$6*100</f>
        <v>25</v>
      </c>
      <c r="AJ6" s="17"/>
      <c r="AK6" s="16">
        <f t="shared" si="10"/>
        <v>0</v>
      </c>
      <c r="AL6" s="14"/>
      <c r="AM6" s="13"/>
      <c r="AN6" s="13"/>
      <c r="AO6" s="16">
        <f>N6/$K$6*100</f>
        <v>25</v>
      </c>
      <c r="AP6" s="13"/>
      <c r="AQ6" s="16">
        <f t="shared" si="11"/>
        <v>0</v>
      </c>
      <c r="AR6" s="14">
        <v>0</v>
      </c>
      <c r="AS6" s="13"/>
      <c r="AT6" s="13"/>
      <c r="AU6" s="16">
        <f>O6/$K$6*100</f>
        <v>25</v>
      </c>
    </row>
    <row r="7" spans="1:47" s="18" customFormat="1" ht="12">
      <c r="A7" s="251"/>
      <c r="B7" s="251"/>
      <c r="C7" s="251" t="s">
        <v>376</v>
      </c>
      <c r="D7" s="112"/>
      <c r="E7" s="380" t="s">
        <v>138</v>
      </c>
      <c r="F7" s="112" t="s">
        <v>59</v>
      </c>
      <c r="G7" s="112" t="s">
        <v>162</v>
      </c>
      <c r="H7" s="112" t="s">
        <v>382</v>
      </c>
      <c r="I7" s="112" t="s">
        <v>664</v>
      </c>
      <c r="J7" s="113">
        <v>0</v>
      </c>
      <c r="K7" s="252">
        <v>1</v>
      </c>
      <c r="L7" s="252">
        <v>0.25</v>
      </c>
      <c r="M7" s="252">
        <v>0.25</v>
      </c>
      <c r="N7" s="252">
        <v>0.25</v>
      </c>
      <c r="O7" s="252">
        <v>0.25</v>
      </c>
      <c r="P7" s="253">
        <f t="shared" si="0"/>
        <v>0.5</v>
      </c>
      <c r="Q7" s="21">
        <f t="shared" si="1"/>
        <v>50</v>
      </c>
      <c r="R7" s="21">
        <f t="shared" si="2"/>
        <v>50</v>
      </c>
      <c r="S7" s="21">
        <f t="shared" si="3"/>
        <v>50</v>
      </c>
      <c r="T7" s="19">
        <f t="shared" si="4"/>
        <v>0</v>
      </c>
      <c r="U7" s="20">
        <f t="shared" si="5"/>
        <v>0</v>
      </c>
      <c r="V7" s="19">
        <f t="shared" si="6"/>
        <v>0</v>
      </c>
      <c r="W7" s="20">
        <f t="shared" si="7"/>
        <v>0</v>
      </c>
      <c r="X7" s="253">
        <v>0.25</v>
      </c>
      <c r="Y7" s="21">
        <f t="shared" si="8"/>
        <v>100</v>
      </c>
      <c r="Z7" s="113">
        <v>0</v>
      </c>
      <c r="AA7" s="112" t="s">
        <v>394</v>
      </c>
      <c r="AB7" s="256" t="s">
        <v>474</v>
      </c>
      <c r="AC7" s="21">
        <f>L7/$K$7*100</f>
        <v>25</v>
      </c>
      <c r="AD7" s="295">
        <v>0.25</v>
      </c>
      <c r="AE7" s="21">
        <f t="shared" si="9"/>
        <v>100</v>
      </c>
      <c r="AF7" s="323">
        <v>0</v>
      </c>
      <c r="AG7" s="299" t="s">
        <v>750</v>
      </c>
      <c r="AH7" s="301" t="s">
        <v>751</v>
      </c>
      <c r="AI7" s="21">
        <f>M7/$K$7*100</f>
        <v>25</v>
      </c>
      <c r="AJ7" s="17"/>
      <c r="AK7" s="16">
        <f t="shared" si="10"/>
        <v>0</v>
      </c>
      <c r="AL7" s="14"/>
      <c r="AM7" s="13"/>
      <c r="AN7" s="13"/>
      <c r="AO7" s="16">
        <f>N7/$K$7*100</f>
        <v>25</v>
      </c>
      <c r="AP7" s="13"/>
      <c r="AQ7" s="16">
        <f t="shared" si="11"/>
        <v>0</v>
      </c>
      <c r="AR7" s="14">
        <v>0</v>
      </c>
      <c r="AS7" s="13"/>
      <c r="AT7" s="13"/>
      <c r="AU7" s="16">
        <f>O7/$K$7*100</f>
        <v>25</v>
      </c>
    </row>
    <row r="8" spans="1:47" s="18" customFormat="1" ht="12">
      <c r="A8" s="251"/>
      <c r="B8" s="251"/>
      <c r="C8" s="251" t="s">
        <v>376</v>
      </c>
      <c r="D8" s="112"/>
      <c r="E8" s="382"/>
      <c r="F8" s="112" t="s">
        <v>59</v>
      </c>
      <c r="G8" s="112" t="s">
        <v>163</v>
      </c>
      <c r="H8" s="112" t="s">
        <v>382</v>
      </c>
      <c r="I8" s="112" t="s">
        <v>664</v>
      </c>
      <c r="J8" s="113">
        <v>0</v>
      </c>
      <c r="K8" s="252">
        <v>1</v>
      </c>
      <c r="L8" s="252">
        <v>0.25</v>
      </c>
      <c r="M8" s="252">
        <v>0.25</v>
      </c>
      <c r="N8" s="252">
        <v>0.25</v>
      </c>
      <c r="O8" s="252">
        <v>0.25</v>
      </c>
      <c r="P8" s="253">
        <f t="shared" si="0"/>
        <v>0.5</v>
      </c>
      <c r="Q8" s="21">
        <f t="shared" si="1"/>
        <v>50</v>
      </c>
      <c r="R8" s="21">
        <f t="shared" si="2"/>
        <v>50</v>
      </c>
      <c r="S8" s="21">
        <f t="shared" si="3"/>
        <v>50</v>
      </c>
      <c r="T8" s="19">
        <f t="shared" si="4"/>
        <v>0</v>
      </c>
      <c r="U8" s="20">
        <f t="shared" si="5"/>
        <v>0</v>
      </c>
      <c r="V8" s="19">
        <f t="shared" si="6"/>
        <v>0</v>
      </c>
      <c r="W8" s="20">
        <f t="shared" si="7"/>
        <v>0</v>
      </c>
      <c r="X8" s="253">
        <v>0.25</v>
      </c>
      <c r="Y8" s="21">
        <f t="shared" si="8"/>
        <v>100</v>
      </c>
      <c r="Z8" s="113">
        <v>0</v>
      </c>
      <c r="AA8" s="112" t="s">
        <v>409</v>
      </c>
      <c r="AB8" s="254" t="s">
        <v>402</v>
      </c>
      <c r="AC8" s="21">
        <f>L8/$K$8*100</f>
        <v>25</v>
      </c>
      <c r="AD8" s="295">
        <v>0.25</v>
      </c>
      <c r="AE8" s="21">
        <f t="shared" si="9"/>
        <v>100</v>
      </c>
      <c r="AF8" s="323">
        <v>0</v>
      </c>
      <c r="AG8" s="299" t="s">
        <v>750</v>
      </c>
      <c r="AH8" s="301" t="s">
        <v>751</v>
      </c>
      <c r="AI8" s="21">
        <f>M8/$K$8*100</f>
        <v>25</v>
      </c>
      <c r="AJ8" s="17"/>
      <c r="AK8" s="16">
        <f t="shared" si="10"/>
        <v>0</v>
      </c>
      <c r="AL8" s="14"/>
      <c r="AM8" s="13"/>
      <c r="AN8" s="13"/>
      <c r="AO8" s="16">
        <f>N8/$K$8*100</f>
        <v>25</v>
      </c>
      <c r="AP8" s="13"/>
      <c r="AQ8" s="16">
        <f t="shared" si="11"/>
        <v>0</v>
      </c>
      <c r="AR8" s="14">
        <v>0</v>
      </c>
      <c r="AS8" s="13"/>
      <c r="AT8" s="13"/>
      <c r="AU8" s="16">
        <f>O8/$K$8*100</f>
        <v>25</v>
      </c>
    </row>
    <row r="9" spans="1:47" s="18" customFormat="1" ht="12">
      <c r="A9" s="251"/>
      <c r="B9" s="251"/>
      <c r="C9" s="251" t="s">
        <v>376</v>
      </c>
      <c r="D9" s="112"/>
      <c r="E9" s="380" t="s">
        <v>139</v>
      </c>
      <c r="F9" s="112" t="s">
        <v>59</v>
      </c>
      <c r="G9" s="112" t="s">
        <v>241</v>
      </c>
      <c r="H9" s="112" t="s">
        <v>383</v>
      </c>
      <c r="I9" s="112" t="s">
        <v>665</v>
      </c>
      <c r="J9" s="113">
        <v>0</v>
      </c>
      <c r="K9" s="252">
        <v>1</v>
      </c>
      <c r="L9" s="252">
        <v>1</v>
      </c>
      <c r="M9" s="252">
        <v>0</v>
      </c>
      <c r="N9" s="252">
        <v>0</v>
      </c>
      <c r="O9" s="252">
        <v>0</v>
      </c>
      <c r="P9" s="253">
        <f t="shared" si="0"/>
        <v>1</v>
      </c>
      <c r="Q9" s="21">
        <f t="shared" si="1"/>
        <v>100</v>
      </c>
      <c r="R9" s="21">
        <f t="shared" si="2"/>
        <v>100</v>
      </c>
      <c r="S9" s="21">
        <f t="shared" si="3"/>
        <v>0</v>
      </c>
      <c r="T9" s="19">
        <f t="shared" si="4"/>
        <v>66000000</v>
      </c>
      <c r="U9" s="20">
        <f t="shared" si="5"/>
        <v>0</v>
      </c>
      <c r="V9" s="19">
        <f t="shared" si="6"/>
        <v>0</v>
      </c>
      <c r="W9" s="20">
        <f t="shared" si="7"/>
        <v>0</v>
      </c>
      <c r="X9" s="253">
        <v>1</v>
      </c>
      <c r="Y9" s="21">
        <f t="shared" si="8"/>
        <v>100</v>
      </c>
      <c r="Z9" s="113">
        <v>66000000</v>
      </c>
      <c r="AA9" s="112" t="s">
        <v>395</v>
      </c>
      <c r="AB9" s="254" t="s">
        <v>410</v>
      </c>
      <c r="AC9" s="21">
        <f>L9/$K$9*100</f>
        <v>100</v>
      </c>
      <c r="AD9" s="123">
        <v>0</v>
      </c>
      <c r="AE9" s="21">
        <f t="shared" si="9"/>
        <v>0</v>
      </c>
      <c r="AF9" s="323">
        <v>0</v>
      </c>
      <c r="AG9" s="299"/>
      <c r="AH9" s="301"/>
      <c r="AI9" s="21">
        <f>M9/$K$9*100</f>
        <v>0</v>
      </c>
      <c r="AJ9" s="17"/>
      <c r="AK9" s="16">
        <f t="shared" si="10"/>
        <v>0</v>
      </c>
      <c r="AL9" s="14"/>
      <c r="AM9" s="13"/>
      <c r="AN9" s="13"/>
      <c r="AO9" s="16">
        <f>N9/$K$9*100</f>
        <v>0</v>
      </c>
      <c r="AP9" s="13"/>
      <c r="AQ9" s="16">
        <f t="shared" si="11"/>
        <v>0</v>
      </c>
      <c r="AR9" s="14">
        <v>0</v>
      </c>
      <c r="AS9" s="13"/>
      <c r="AT9" s="13"/>
      <c r="AU9" s="16">
        <f>O9/$K$9*100</f>
        <v>0</v>
      </c>
    </row>
    <row r="10" spans="1:47" s="18" customFormat="1">
      <c r="A10" s="251"/>
      <c r="B10" s="251"/>
      <c r="C10" s="251" t="s">
        <v>376</v>
      </c>
      <c r="D10" s="112"/>
      <c r="E10" s="381"/>
      <c r="F10" s="112" t="s">
        <v>59</v>
      </c>
      <c r="G10" s="112" t="s">
        <v>244</v>
      </c>
      <c r="H10" s="112" t="s">
        <v>378</v>
      </c>
      <c r="I10" s="112" t="s">
        <v>665</v>
      </c>
      <c r="J10" s="113">
        <v>0</v>
      </c>
      <c r="K10" s="252">
        <v>1</v>
      </c>
      <c r="L10" s="252">
        <v>0.25</v>
      </c>
      <c r="M10" s="252">
        <v>0.25</v>
      </c>
      <c r="N10" s="252">
        <v>0.25</v>
      </c>
      <c r="O10" s="252">
        <v>0.25</v>
      </c>
      <c r="P10" s="253">
        <f t="shared" si="0"/>
        <v>0.5</v>
      </c>
      <c r="Q10" s="21">
        <f t="shared" si="1"/>
        <v>50</v>
      </c>
      <c r="R10" s="21">
        <f t="shared" si="2"/>
        <v>50</v>
      </c>
      <c r="S10" s="21">
        <f t="shared" si="3"/>
        <v>50</v>
      </c>
      <c r="T10" s="409">
        <f>Z10+AF10+AF11+AL10+AL11+AR10+AR11</f>
        <v>91300000</v>
      </c>
      <c r="U10" s="20">
        <f t="shared" si="5"/>
        <v>0</v>
      </c>
      <c r="V10" s="409">
        <f t="shared" si="6"/>
        <v>0</v>
      </c>
      <c r="W10" s="20">
        <f t="shared" si="7"/>
        <v>0</v>
      </c>
      <c r="X10" s="253">
        <v>0.25</v>
      </c>
      <c r="Y10" s="21">
        <f t="shared" si="8"/>
        <v>100</v>
      </c>
      <c r="Z10" s="407">
        <v>91300000</v>
      </c>
      <c r="AA10" s="112" t="s">
        <v>396</v>
      </c>
      <c r="AB10" s="254" t="s">
        <v>403</v>
      </c>
      <c r="AC10" s="21">
        <f>L10/$K$10*100</f>
        <v>25</v>
      </c>
      <c r="AD10" s="295">
        <v>0.25</v>
      </c>
      <c r="AE10" s="21">
        <f t="shared" si="9"/>
        <v>100</v>
      </c>
      <c r="AF10" s="323">
        <v>0</v>
      </c>
      <c r="AG10" s="299" t="s">
        <v>752</v>
      </c>
      <c r="AH10" s="326" t="s">
        <v>759</v>
      </c>
      <c r="AI10" s="21">
        <f>M10/$K$10*100</f>
        <v>25</v>
      </c>
      <c r="AJ10" s="17"/>
      <c r="AK10" s="16">
        <f t="shared" si="10"/>
        <v>0</v>
      </c>
      <c r="AL10" s="14"/>
      <c r="AM10" s="13"/>
      <c r="AN10" s="13"/>
      <c r="AO10" s="16">
        <f>N10/$K$10*100</f>
        <v>25</v>
      </c>
      <c r="AP10" s="13"/>
      <c r="AQ10" s="16">
        <f t="shared" si="11"/>
        <v>0</v>
      </c>
      <c r="AR10" s="14">
        <v>0</v>
      </c>
      <c r="AS10" s="13"/>
      <c r="AT10" s="13"/>
      <c r="AU10" s="16">
        <f>O10/$K$10*100</f>
        <v>25</v>
      </c>
    </row>
    <row r="11" spans="1:47" s="18" customFormat="1">
      <c r="A11" s="251"/>
      <c r="B11" s="251"/>
      <c r="C11" s="251" t="s">
        <v>376</v>
      </c>
      <c r="D11" s="112"/>
      <c r="E11" s="381"/>
      <c r="F11" s="112" t="s">
        <v>59</v>
      </c>
      <c r="G11" s="112" t="s">
        <v>140</v>
      </c>
      <c r="H11" s="112" t="s">
        <v>384</v>
      </c>
      <c r="I11" s="112" t="s">
        <v>665</v>
      </c>
      <c r="J11" s="113">
        <v>0</v>
      </c>
      <c r="K11" s="252">
        <v>1</v>
      </c>
      <c r="L11" s="252">
        <v>0.25</v>
      </c>
      <c r="M11" s="252">
        <v>0.25</v>
      </c>
      <c r="N11" s="252">
        <v>0.25</v>
      </c>
      <c r="O11" s="252">
        <v>0.25</v>
      </c>
      <c r="P11" s="253">
        <f t="shared" si="0"/>
        <v>0.5</v>
      </c>
      <c r="Q11" s="21">
        <f t="shared" si="1"/>
        <v>50</v>
      </c>
      <c r="R11" s="21">
        <f t="shared" si="2"/>
        <v>50</v>
      </c>
      <c r="S11" s="21">
        <f t="shared" ref="S11:S14" si="12">100-Q11</f>
        <v>50</v>
      </c>
      <c r="T11" s="410"/>
      <c r="U11" s="20">
        <f t="shared" ref="U11:U14" si="13">IF(J11=0,0,T11/J11*100)</f>
        <v>0</v>
      </c>
      <c r="V11" s="410"/>
      <c r="W11" s="20">
        <f t="shared" ref="W11:W14" si="14">IFERROR(V11*100/J11,0)</f>
        <v>0</v>
      </c>
      <c r="X11" s="253">
        <v>0.25</v>
      </c>
      <c r="Y11" s="21">
        <f t="shared" ref="Y11:Y14" si="15">IFERROR(X11*100/L11,0)</f>
        <v>100</v>
      </c>
      <c r="Z11" s="408"/>
      <c r="AA11" s="112" t="s">
        <v>397</v>
      </c>
      <c r="AB11" s="254" t="s">
        <v>404</v>
      </c>
      <c r="AC11" s="21">
        <f t="shared" ref="AC11:AC14" si="16">L11/$K$10*100</f>
        <v>25</v>
      </c>
      <c r="AD11" s="295">
        <v>0.25</v>
      </c>
      <c r="AE11" s="21">
        <f t="shared" ref="AE11:AE14" si="17">IFERROR(AD11*100/M11,0)</f>
        <v>100</v>
      </c>
      <c r="AF11" s="323">
        <v>0</v>
      </c>
      <c r="AG11" s="299" t="s">
        <v>754</v>
      </c>
      <c r="AH11" s="326" t="s">
        <v>759</v>
      </c>
      <c r="AI11" s="21">
        <f t="shared" ref="AI11:AI14" si="18">M11/$K$10*100</f>
        <v>25</v>
      </c>
      <c r="AJ11" s="17"/>
      <c r="AK11" s="16">
        <f t="shared" ref="AK11:AK14" si="19">IFERROR(AJ11*100/N11,0)</f>
        <v>0</v>
      </c>
      <c r="AL11" s="14"/>
      <c r="AM11" s="13"/>
      <c r="AN11" s="13"/>
      <c r="AO11" s="16">
        <f t="shared" ref="AO11:AO14" si="20">N11/$K$10*100</f>
        <v>25</v>
      </c>
      <c r="AP11" s="13"/>
      <c r="AQ11" s="16">
        <f t="shared" ref="AQ11:AQ14" si="21">IFERROR(AP11*100/O11,0)</f>
        <v>0</v>
      </c>
      <c r="AR11" s="14">
        <v>0</v>
      </c>
      <c r="AS11" s="13"/>
      <c r="AT11" s="13"/>
      <c r="AU11" s="16">
        <f t="shared" ref="AU11:AU14" si="22">O11/$K$10*100</f>
        <v>25</v>
      </c>
    </row>
    <row r="12" spans="1:47" s="18" customFormat="1" ht="12">
      <c r="A12" s="251"/>
      <c r="B12" s="251"/>
      <c r="C12" s="251" t="s">
        <v>376</v>
      </c>
      <c r="D12" s="112"/>
      <c r="E12" s="381"/>
      <c r="F12" s="112" t="s">
        <v>59</v>
      </c>
      <c r="G12" s="112" t="s">
        <v>141</v>
      </c>
      <c r="H12" s="112" t="s">
        <v>385</v>
      </c>
      <c r="I12" s="112" t="s">
        <v>665</v>
      </c>
      <c r="J12" s="113">
        <v>0</v>
      </c>
      <c r="K12" s="252">
        <v>1</v>
      </c>
      <c r="L12" s="252">
        <v>0</v>
      </c>
      <c r="M12" s="252">
        <v>0</v>
      </c>
      <c r="N12" s="252">
        <v>1</v>
      </c>
      <c r="O12" s="252">
        <v>0</v>
      </c>
      <c r="P12" s="253">
        <f t="shared" si="0"/>
        <v>0</v>
      </c>
      <c r="Q12" s="21">
        <f t="shared" si="1"/>
        <v>0</v>
      </c>
      <c r="R12" s="21">
        <f t="shared" si="2"/>
        <v>0</v>
      </c>
      <c r="S12" s="21">
        <f t="shared" si="12"/>
        <v>100</v>
      </c>
      <c r="T12" s="19">
        <f t="shared" ref="T12:T14" si="23">Z12+AF12+AL12+AR12</f>
        <v>0</v>
      </c>
      <c r="U12" s="20">
        <f t="shared" si="13"/>
        <v>0</v>
      </c>
      <c r="V12" s="19">
        <f t="shared" ref="V12:V14" si="24">U12-J12</f>
        <v>0</v>
      </c>
      <c r="W12" s="20">
        <f t="shared" si="14"/>
        <v>0</v>
      </c>
      <c r="X12" s="253">
        <v>0</v>
      </c>
      <c r="Y12" s="21">
        <f t="shared" si="15"/>
        <v>0</v>
      </c>
      <c r="Z12" s="113">
        <v>0</v>
      </c>
      <c r="AA12" s="112" t="s">
        <v>39</v>
      </c>
      <c r="AB12" s="255" t="s">
        <v>39</v>
      </c>
      <c r="AC12" s="21">
        <f t="shared" si="16"/>
        <v>0</v>
      </c>
      <c r="AD12" s="295">
        <v>0</v>
      </c>
      <c r="AE12" s="21">
        <f t="shared" si="17"/>
        <v>0</v>
      </c>
      <c r="AF12" s="323">
        <v>0</v>
      </c>
      <c r="AG12" s="299"/>
      <c r="AH12" s="301"/>
      <c r="AI12" s="21">
        <f t="shared" si="18"/>
        <v>0</v>
      </c>
      <c r="AJ12" s="24"/>
      <c r="AK12" s="16">
        <f t="shared" si="19"/>
        <v>0</v>
      </c>
      <c r="AL12" s="14"/>
      <c r="AM12" s="13"/>
      <c r="AN12" s="13"/>
      <c r="AO12" s="16">
        <f t="shared" si="20"/>
        <v>100</v>
      </c>
      <c r="AP12" s="13"/>
      <c r="AQ12" s="16">
        <f t="shared" si="21"/>
        <v>0</v>
      </c>
      <c r="AR12" s="14">
        <v>0</v>
      </c>
      <c r="AS12" s="13"/>
      <c r="AT12" s="13"/>
      <c r="AU12" s="16">
        <f t="shared" si="22"/>
        <v>0</v>
      </c>
    </row>
    <row r="13" spans="1:47" s="18" customFormat="1" ht="12">
      <c r="A13" s="251"/>
      <c r="B13" s="251"/>
      <c r="C13" s="251" t="s">
        <v>376</v>
      </c>
      <c r="D13" s="112"/>
      <c r="E13" s="381"/>
      <c r="F13" s="112" t="s">
        <v>59</v>
      </c>
      <c r="G13" s="112" t="s">
        <v>246</v>
      </c>
      <c r="H13" s="112" t="s">
        <v>386</v>
      </c>
      <c r="I13" s="112" t="s">
        <v>665</v>
      </c>
      <c r="J13" s="113">
        <v>0</v>
      </c>
      <c r="K13" s="252">
        <v>1</v>
      </c>
      <c r="L13" s="252">
        <v>1</v>
      </c>
      <c r="M13" s="252">
        <v>0</v>
      </c>
      <c r="N13" s="252">
        <v>0</v>
      </c>
      <c r="O13" s="252">
        <v>0</v>
      </c>
      <c r="P13" s="253">
        <f t="shared" si="0"/>
        <v>1</v>
      </c>
      <c r="Q13" s="21">
        <f t="shared" si="1"/>
        <v>100</v>
      </c>
      <c r="R13" s="21">
        <f t="shared" si="2"/>
        <v>100</v>
      </c>
      <c r="S13" s="21">
        <f t="shared" si="12"/>
        <v>0</v>
      </c>
      <c r="T13" s="19">
        <f t="shared" si="23"/>
        <v>0</v>
      </c>
      <c r="U13" s="20">
        <f t="shared" si="13"/>
        <v>0</v>
      </c>
      <c r="V13" s="19">
        <f t="shared" si="24"/>
        <v>0</v>
      </c>
      <c r="W13" s="20">
        <f t="shared" si="14"/>
        <v>0</v>
      </c>
      <c r="X13" s="253">
        <v>1</v>
      </c>
      <c r="Y13" s="21">
        <f t="shared" si="15"/>
        <v>100</v>
      </c>
      <c r="Z13" s="113">
        <v>0</v>
      </c>
      <c r="AA13" s="112" t="s">
        <v>398</v>
      </c>
      <c r="AB13" s="254" t="s">
        <v>405</v>
      </c>
      <c r="AC13" s="21">
        <f t="shared" si="16"/>
        <v>100</v>
      </c>
      <c r="AD13" s="295">
        <v>0</v>
      </c>
      <c r="AE13" s="21">
        <f t="shared" si="17"/>
        <v>0</v>
      </c>
      <c r="AF13" s="323">
        <v>0</v>
      </c>
      <c r="AG13" s="299"/>
      <c r="AH13" s="301"/>
      <c r="AI13" s="21">
        <f t="shared" si="18"/>
        <v>0</v>
      </c>
      <c r="AJ13" s="24"/>
      <c r="AK13" s="16">
        <f t="shared" si="19"/>
        <v>0</v>
      </c>
      <c r="AL13" s="14"/>
      <c r="AM13" s="13"/>
      <c r="AN13" s="13"/>
      <c r="AO13" s="16">
        <f t="shared" si="20"/>
        <v>0</v>
      </c>
      <c r="AP13" s="13"/>
      <c r="AQ13" s="16">
        <f t="shared" si="21"/>
        <v>0</v>
      </c>
      <c r="AR13" s="14">
        <v>0</v>
      </c>
      <c r="AS13" s="13"/>
      <c r="AT13" s="13"/>
      <c r="AU13" s="16">
        <f t="shared" si="22"/>
        <v>0</v>
      </c>
    </row>
    <row r="14" spans="1:47" s="18" customFormat="1" ht="12">
      <c r="A14" s="251"/>
      <c r="B14" s="251"/>
      <c r="C14" s="251" t="s">
        <v>376</v>
      </c>
      <c r="D14" s="112"/>
      <c r="E14" s="382"/>
      <c r="F14" s="112" t="s">
        <v>59</v>
      </c>
      <c r="G14" s="112" t="s">
        <v>248</v>
      </c>
      <c r="H14" s="112" t="s">
        <v>378</v>
      </c>
      <c r="I14" s="112" t="s">
        <v>665</v>
      </c>
      <c r="J14" s="113">
        <v>0</v>
      </c>
      <c r="K14" s="252">
        <v>1</v>
      </c>
      <c r="L14" s="252">
        <v>0.25</v>
      </c>
      <c r="M14" s="252">
        <v>0.25</v>
      </c>
      <c r="N14" s="252">
        <v>0.25</v>
      </c>
      <c r="O14" s="252">
        <v>0.25</v>
      </c>
      <c r="P14" s="253">
        <f t="shared" si="0"/>
        <v>0.5</v>
      </c>
      <c r="Q14" s="21">
        <f t="shared" si="1"/>
        <v>50</v>
      </c>
      <c r="R14" s="21">
        <f t="shared" si="2"/>
        <v>50</v>
      </c>
      <c r="S14" s="21">
        <f t="shared" si="12"/>
        <v>50</v>
      </c>
      <c r="T14" s="19">
        <f t="shared" si="23"/>
        <v>0</v>
      </c>
      <c r="U14" s="20">
        <f t="shared" si="13"/>
        <v>0</v>
      </c>
      <c r="V14" s="19">
        <f t="shared" si="24"/>
        <v>0</v>
      </c>
      <c r="W14" s="20">
        <f t="shared" si="14"/>
        <v>0</v>
      </c>
      <c r="X14" s="253">
        <v>0.25</v>
      </c>
      <c r="Y14" s="21">
        <f t="shared" si="15"/>
        <v>100</v>
      </c>
      <c r="Z14" s="113">
        <v>0</v>
      </c>
      <c r="AA14" s="112" t="s">
        <v>399</v>
      </c>
      <c r="AB14" s="254" t="s">
        <v>406</v>
      </c>
      <c r="AC14" s="21">
        <f t="shared" si="16"/>
        <v>25</v>
      </c>
      <c r="AD14" s="295">
        <v>0.25</v>
      </c>
      <c r="AE14" s="21">
        <f t="shared" si="17"/>
        <v>100</v>
      </c>
      <c r="AF14" s="323">
        <v>0</v>
      </c>
      <c r="AG14" s="299" t="s">
        <v>755</v>
      </c>
      <c r="AH14" s="301" t="s">
        <v>753</v>
      </c>
      <c r="AI14" s="21">
        <f t="shared" si="18"/>
        <v>25</v>
      </c>
      <c r="AJ14" s="24"/>
      <c r="AK14" s="16">
        <f t="shared" si="19"/>
        <v>0</v>
      </c>
      <c r="AL14" s="14"/>
      <c r="AM14" s="13"/>
      <c r="AN14" s="13"/>
      <c r="AO14" s="16">
        <f t="shared" si="20"/>
        <v>25</v>
      </c>
      <c r="AP14" s="13"/>
      <c r="AQ14" s="16">
        <f t="shared" si="21"/>
        <v>0</v>
      </c>
      <c r="AR14" s="14">
        <v>0</v>
      </c>
      <c r="AS14" s="13"/>
      <c r="AT14" s="13"/>
      <c r="AU14" s="16">
        <f t="shared" si="22"/>
        <v>25</v>
      </c>
    </row>
    <row r="16" spans="1:47" ht="34.9" hidden="1" customHeight="1">
      <c r="A16" s="412" t="s">
        <v>229</v>
      </c>
      <c r="B16" s="413"/>
      <c r="C16" s="413"/>
      <c r="D16" s="413"/>
      <c r="E16" s="413"/>
      <c r="F16" s="413"/>
      <c r="G16" s="413"/>
      <c r="H16" s="414"/>
      <c r="I16" s="415" t="s">
        <v>7</v>
      </c>
      <c r="J16" s="416"/>
      <c r="K16" s="416"/>
      <c r="L16" s="416"/>
      <c r="M16" s="416"/>
      <c r="N16" s="416"/>
      <c r="O16" s="417"/>
      <c r="P16" s="1"/>
      <c r="Q16" s="1" t="e">
        <f>AVERAGE(Q18:Q32)</f>
        <v>#DIV/0!</v>
      </c>
      <c r="R16" s="1"/>
      <c r="S16" s="1" t="e">
        <f>AVERAGE(S18:S25)</f>
        <v>#DIV/0!</v>
      </c>
      <c r="T16" s="2">
        <f>SUM(T18:T25)</f>
        <v>0</v>
      </c>
      <c r="U16" s="3">
        <v>-100</v>
      </c>
      <c r="V16" s="2">
        <f>SUM(V18:V25)</f>
        <v>0</v>
      </c>
      <c r="W16" s="3">
        <v>-100</v>
      </c>
      <c r="X16" s="357" t="s">
        <v>30</v>
      </c>
      <c r="Y16" s="358"/>
      <c r="Z16" s="358"/>
      <c r="AA16" s="358"/>
      <c r="AB16" s="358"/>
      <c r="AC16" s="375"/>
      <c r="AD16" s="359" t="s">
        <v>36</v>
      </c>
      <c r="AE16" s="360"/>
      <c r="AF16" s="360"/>
      <c r="AG16" s="360"/>
      <c r="AH16" s="360"/>
      <c r="AI16" s="376"/>
      <c r="AJ16" s="377" t="s">
        <v>37</v>
      </c>
      <c r="AK16" s="378"/>
      <c r="AL16" s="378"/>
      <c r="AM16" s="378"/>
      <c r="AN16" s="378"/>
      <c r="AO16" s="379"/>
      <c r="AP16" s="372" t="s">
        <v>38</v>
      </c>
      <c r="AQ16" s="373"/>
      <c r="AR16" s="373"/>
      <c r="AS16" s="373"/>
      <c r="AT16" s="373"/>
      <c r="AU16" s="373"/>
    </row>
    <row r="17" spans="1:47" s="33" customFormat="1" ht="37.9" hidden="1" customHeight="1">
      <c r="A17" s="26" t="s">
        <v>25</v>
      </c>
      <c r="B17" s="26" t="s">
        <v>0</v>
      </c>
      <c r="C17" s="26" t="s">
        <v>1</v>
      </c>
      <c r="D17" s="26" t="s">
        <v>2</v>
      </c>
      <c r="E17" s="26" t="s">
        <v>3</v>
      </c>
      <c r="F17" s="26" t="s">
        <v>4</v>
      </c>
      <c r="G17" s="26" t="s">
        <v>5</v>
      </c>
      <c r="H17" s="26" t="s">
        <v>6</v>
      </c>
      <c r="I17" s="27" t="s">
        <v>8</v>
      </c>
      <c r="J17" s="28" t="s">
        <v>9</v>
      </c>
      <c r="K17" s="28" t="s">
        <v>10</v>
      </c>
      <c r="L17" s="27" t="s">
        <v>11</v>
      </c>
      <c r="M17" s="27" t="s">
        <v>12</v>
      </c>
      <c r="N17" s="27" t="s">
        <v>13</v>
      </c>
      <c r="O17" s="27" t="s">
        <v>14</v>
      </c>
      <c r="P17" s="29" t="s">
        <v>174</v>
      </c>
      <c r="Q17" s="29" t="s">
        <v>29</v>
      </c>
      <c r="R17" s="29"/>
      <c r="S17" s="29" t="s">
        <v>52</v>
      </c>
      <c r="T17" s="29" t="s">
        <v>57</v>
      </c>
      <c r="U17" s="29" t="s">
        <v>56</v>
      </c>
      <c r="V17" s="29" t="s">
        <v>54</v>
      </c>
      <c r="W17" s="29" t="s">
        <v>55</v>
      </c>
      <c r="X17" s="30" t="s">
        <v>31</v>
      </c>
      <c r="Y17" s="30" t="s">
        <v>32</v>
      </c>
      <c r="Z17" s="31" t="s">
        <v>33</v>
      </c>
      <c r="AA17" s="30" t="s">
        <v>34</v>
      </c>
      <c r="AB17" s="30" t="s">
        <v>35</v>
      </c>
      <c r="AC17" s="32" t="s">
        <v>51</v>
      </c>
      <c r="AD17" s="30" t="s">
        <v>31</v>
      </c>
      <c r="AE17" s="30" t="s">
        <v>32</v>
      </c>
      <c r="AF17" s="31" t="s">
        <v>33</v>
      </c>
      <c r="AG17" s="30" t="s">
        <v>34</v>
      </c>
      <c r="AH17" s="30" t="s">
        <v>35</v>
      </c>
      <c r="AI17" s="32" t="s">
        <v>51</v>
      </c>
      <c r="AJ17" s="30" t="s">
        <v>31</v>
      </c>
      <c r="AK17" s="30" t="s">
        <v>32</v>
      </c>
      <c r="AL17" s="31" t="s">
        <v>33</v>
      </c>
      <c r="AM17" s="30" t="s">
        <v>34</v>
      </c>
      <c r="AN17" s="30" t="s">
        <v>35</v>
      </c>
      <c r="AO17" s="32" t="s">
        <v>51</v>
      </c>
      <c r="AP17" s="30" t="s">
        <v>31</v>
      </c>
      <c r="AQ17" s="30" t="s">
        <v>32</v>
      </c>
      <c r="AR17" s="31" t="s">
        <v>33</v>
      </c>
      <c r="AS17" s="30" t="s">
        <v>34</v>
      </c>
      <c r="AT17" s="30" t="s">
        <v>35</v>
      </c>
      <c r="AU17" s="32" t="s">
        <v>51</v>
      </c>
    </row>
    <row r="18" spans="1:47" ht="70.150000000000006" hidden="1" customHeight="1">
      <c r="B18" s="227" t="s">
        <v>103</v>
      </c>
      <c r="C18" s="228" t="s">
        <v>137</v>
      </c>
      <c r="D18" s="229" t="s">
        <v>39</v>
      </c>
      <c r="E18" s="70" t="s">
        <v>230</v>
      </c>
      <c r="F18" s="83" t="s">
        <v>196</v>
      </c>
      <c r="G18" s="230" t="s">
        <v>231</v>
      </c>
      <c r="H18" s="71" t="s">
        <v>232</v>
      </c>
      <c r="I18" s="15" t="s">
        <v>233</v>
      </c>
      <c r="J18" s="14"/>
      <c r="K18" s="15">
        <v>1</v>
      </c>
      <c r="L18" s="15">
        <v>1</v>
      </c>
      <c r="M18" s="15">
        <v>0</v>
      </c>
      <c r="N18" s="15">
        <v>0</v>
      </c>
      <c r="O18" s="15">
        <v>0</v>
      </c>
    </row>
    <row r="19" spans="1:47" ht="70.150000000000006" hidden="1" customHeight="1">
      <c r="B19" s="231"/>
      <c r="C19" s="228"/>
      <c r="D19" s="229" t="s">
        <v>39</v>
      </c>
      <c r="E19" s="70" t="s">
        <v>230</v>
      </c>
      <c r="F19" s="83" t="s">
        <v>196</v>
      </c>
      <c r="G19" s="232" t="s">
        <v>159</v>
      </c>
      <c r="H19" s="71" t="s">
        <v>234</v>
      </c>
      <c r="I19" s="15" t="s">
        <v>233</v>
      </c>
      <c r="J19" s="14"/>
      <c r="K19" s="15">
        <v>4</v>
      </c>
      <c r="L19" s="15">
        <v>1</v>
      </c>
      <c r="M19" s="15">
        <v>1</v>
      </c>
      <c r="N19" s="15">
        <v>1</v>
      </c>
      <c r="O19" s="15">
        <v>1</v>
      </c>
    </row>
    <row r="20" spans="1:47" ht="70.150000000000006" hidden="1" customHeight="1">
      <c r="B20" s="231"/>
      <c r="C20" s="228"/>
      <c r="D20" s="229" t="s">
        <v>39</v>
      </c>
      <c r="E20" s="71" t="s">
        <v>235</v>
      </c>
      <c r="F20" s="83" t="s">
        <v>196</v>
      </c>
      <c r="G20" s="233" t="s">
        <v>236</v>
      </c>
      <c r="H20" s="71" t="s">
        <v>237</v>
      </c>
      <c r="I20" s="84" t="s">
        <v>238</v>
      </c>
      <c r="J20" s="14"/>
      <c r="K20" s="15">
        <v>1</v>
      </c>
      <c r="L20" s="15">
        <v>1</v>
      </c>
      <c r="M20" s="15">
        <v>0</v>
      </c>
      <c r="N20" s="15">
        <v>0</v>
      </c>
      <c r="O20" s="15">
        <v>0</v>
      </c>
    </row>
    <row r="21" spans="1:47" ht="70.150000000000006" hidden="1" customHeight="1">
      <c r="B21" s="231"/>
      <c r="C21" s="228"/>
      <c r="D21" s="229" t="s">
        <v>39</v>
      </c>
      <c r="E21" s="71" t="s">
        <v>235</v>
      </c>
      <c r="F21" s="83" t="s">
        <v>196</v>
      </c>
      <c r="G21" s="88" t="s">
        <v>161</v>
      </c>
      <c r="H21" s="71" t="s">
        <v>234</v>
      </c>
      <c r="I21" s="84" t="s">
        <v>238</v>
      </c>
      <c r="J21" s="14"/>
      <c r="K21" s="15">
        <v>4</v>
      </c>
      <c r="L21" s="15">
        <v>1</v>
      </c>
      <c r="M21" s="15">
        <v>1</v>
      </c>
      <c r="N21" s="15">
        <v>1</v>
      </c>
      <c r="O21" s="15">
        <v>1</v>
      </c>
    </row>
    <row r="22" spans="1:47" ht="70.150000000000006" hidden="1" customHeight="1">
      <c r="B22" s="231"/>
      <c r="C22" s="228"/>
      <c r="D22" s="229" t="s">
        <v>39</v>
      </c>
      <c r="E22" s="70" t="s">
        <v>239</v>
      </c>
      <c r="F22" s="83" t="s">
        <v>196</v>
      </c>
      <c r="G22" s="88" t="s">
        <v>162</v>
      </c>
      <c r="H22" s="71" t="s">
        <v>113</v>
      </c>
      <c r="I22" s="84" t="s">
        <v>238</v>
      </c>
      <c r="J22" s="14"/>
      <c r="K22" s="15">
        <v>4</v>
      </c>
      <c r="L22" s="15">
        <v>1</v>
      </c>
      <c r="M22" s="15">
        <v>1</v>
      </c>
      <c r="N22" s="15">
        <v>1</v>
      </c>
      <c r="O22" s="15">
        <v>1</v>
      </c>
    </row>
    <row r="23" spans="1:47" ht="70.150000000000006" hidden="1" customHeight="1">
      <c r="B23" s="231"/>
      <c r="C23" s="228"/>
      <c r="D23" s="229" t="s">
        <v>39</v>
      </c>
      <c r="E23" s="70" t="s">
        <v>239</v>
      </c>
      <c r="F23" s="83" t="s">
        <v>196</v>
      </c>
      <c r="G23" s="88" t="s">
        <v>163</v>
      </c>
      <c r="H23" s="71" t="s">
        <v>234</v>
      </c>
      <c r="I23" s="84" t="s">
        <v>238</v>
      </c>
      <c r="J23" s="14"/>
      <c r="K23" s="15">
        <v>4</v>
      </c>
      <c r="L23" s="15">
        <v>1</v>
      </c>
      <c r="M23" s="15">
        <v>1</v>
      </c>
      <c r="N23" s="15">
        <v>1</v>
      </c>
      <c r="O23" s="15">
        <v>1</v>
      </c>
    </row>
    <row r="24" spans="1:47" ht="70.150000000000006" hidden="1" customHeight="1">
      <c r="B24" s="231"/>
      <c r="C24" s="228"/>
      <c r="D24" s="229" t="s">
        <v>39</v>
      </c>
      <c r="E24" s="85" t="s">
        <v>240</v>
      </c>
      <c r="F24" s="86" t="s">
        <v>196</v>
      </c>
      <c r="G24" s="234" t="s">
        <v>241</v>
      </c>
      <c r="H24" s="71" t="s">
        <v>242</v>
      </c>
      <c r="I24" s="87" t="s">
        <v>243</v>
      </c>
      <c r="J24" s="14"/>
      <c r="K24" s="15">
        <v>1</v>
      </c>
      <c r="L24" s="15">
        <v>1</v>
      </c>
      <c r="M24" s="15">
        <v>0</v>
      </c>
      <c r="N24" s="15">
        <v>0</v>
      </c>
      <c r="O24" s="15">
        <v>0</v>
      </c>
    </row>
    <row r="25" spans="1:47" ht="70.150000000000006" hidden="1" customHeight="1">
      <c r="B25" s="231"/>
      <c r="C25" s="228"/>
      <c r="D25" s="229" t="s">
        <v>39</v>
      </c>
      <c r="E25" s="85" t="s">
        <v>240</v>
      </c>
      <c r="F25" s="86" t="s">
        <v>196</v>
      </c>
      <c r="G25" s="234" t="s">
        <v>244</v>
      </c>
      <c r="H25" s="71" t="s">
        <v>234</v>
      </c>
      <c r="I25" s="87" t="s">
        <v>243</v>
      </c>
      <c r="J25" s="14"/>
      <c r="K25" s="15">
        <v>4</v>
      </c>
      <c r="L25" s="15">
        <v>1</v>
      </c>
      <c r="M25" s="15">
        <v>1</v>
      </c>
      <c r="N25" s="15">
        <v>1</v>
      </c>
      <c r="O25" s="15">
        <v>1</v>
      </c>
    </row>
    <row r="26" spans="1:47" ht="70.150000000000006" hidden="1" customHeight="1">
      <c r="B26" s="231"/>
      <c r="C26" s="228"/>
      <c r="D26" s="229" t="s">
        <v>39</v>
      </c>
      <c r="E26" s="85" t="s">
        <v>240</v>
      </c>
      <c r="F26" s="86" t="s">
        <v>196</v>
      </c>
      <c r="G26" s="235" t="s">
        <v>140</v>
      </c>
      <c r="H26" s="88" t="s">
        <v>113</v>
      </c>
      <c r="I26" s="87" t="s">
        <v>243</v>
      </c>
      <c r="J26" s="83"/>
      <c r="K26" s="83">
        <v>4</v>
      </c>
      <c r="L26" s="83">
        <v>1</v>
      </c>
      <c r="M26" s="83">
        <v>1</v>
      </c>
      <c r="N26" s="83">
        <v>1</v>
      </c>
      <c r="O26" s="83">
        <v>1</v>
      </c>
    </row>
    <row r="27" spans="1:47" ht="70.150000000000006" hidden="1" customHeight="1">
      <c r="B27" s="231"/>
      <c r="C27" s="228"/>
      <c r="D27" s="229" t="s">
        <v>39</v>
      </c>
      <c r="E27" s="85" t="s">
        <v>240</v>
      </c>
      <c r="F27" s="86" t="s">
        <v>196</v>
      </c>
      <c r="G27" s="235" t="s">
        <v>141</v>
      </c>
      <c r="H27" s="89" t="s">
        <v>245</v>
      </c>
      <c r="I27" s="87" t="s">
        <v>243</v>
      </c>
      <c r="J27" s="83"/>
      <c r="K27" s="83">
        <v>1</v>
      </c>
      <c r="L27" s="83"/>
      <c r="M27" s="83"/>
      <c r="N27" s="83">
        <v>1</v>
      </c>
      <c r="O27" s="83"/>
    </row>
    <row r="28" spans="1:47" ht="70.150000000000006" hidden="1" customHeight="1">
      <c r="B28" s="231"/>
      <c r="C28" s="228"/>
      <c r="D28" s="229" t="s">
        <v>39</v>
      </c>
      <c r="E28" s="71" t="s">
        <v>240</v>
      </c>
      <c r="F28" s="83" t="s">
        <v>196</v>
      </c>
      <c r="G28" s="236" t="s">
        <v>246</v>
      </c>
      <c r="H28" s="89" t="s">
        <v>247</v>
      </c>
      <c r="I28" s="87" t="s">
        <v>243</v>
      </c>
      <c r="J28" s="83"/>
      <c r="K28" s="83">
        <v>1</v>
      </c>
      <c r="L28" s="83">
        <v>1</v>
      </c>
      <c r="M28" s="83"/>
      <c r="N28" s="83"/>
      <c r="O28" s="83"/>
    </row>
    <row r="29" spans="1:47" ht="70.150000000000006" hidden="1" customHeight="1">
      <c r="B29" s="237"/>
      <c r="C29" s="228"/>
      <c r="D29" s="229" t="s">
        <v>39</v>
      </c>
      <c r="E29" s="71" t="s">
        <v>240</v>
      </c>
      <c r="F29" s="83" t="s">
        <v>196</v>
      </c>
      <c r="G29" s="238" t="s">
        <v>248</v>
      </c>
      <c r="H29" s="71" t="s">
        <v>234</v>
      </c>
      <c r="I29" s="87" t="s">
        <v>243</v>
      </c>
      <c r="J29" s="83"/>
      <c r="K29" s="83">
        <v>4</v>
      </c>
      <c r="L29" s="83">
        <v>1</v>
      </c>
      <c r="M29" s="83">
        <v>1</v>
      </c>
      <c r="N29" s="83">
        <v>1</v>
      </c>
      <c r="O29" s="83">
        <v>1</v>
      </c>
    </row>
    <row r="30" spans="1:47" ht="70.150000000000006" hidden="1" customHeight="1">
      <c r="B30" s="239"/>
      <c r="C30" s="240"/>
      <c r="D30" s="241"/>
      <c r="E30" s="242"/>
      <c r="G30" s="243"/>
      <c r="H30" s="243"/>
      <c r="I30" s="243"/>
      <c r="J30" s="244"/>
      <c r="K30" s="245"/>
      <c r="L30" s="246"/>
      <c r="M30" s="246"/>
      <c r="N30" s="246"/>
      <c r="O30" s="247"/>
    </row>
    <row r="31" spans="1:47" ht="70.150000000000006" hidden="1" customHeight="1">
      <c r="B31" s="239"/>
      <c r="C31" s="240"/>
      <c r="D31" s="241"/>
      <c r="E31" s="242"/>
      <c r="G31" s="243"/>
      <c r="H31" s="243"/>
      <c r="I31" s="243"/>
      <c r="J31" s="245"/>
      <c r="K31" s="245"/>
      <c r="L31" s="247"/>
      <c r="M31" s="246"/>
      <c r="N31" s="246"/>
      <c r="O31" s="246"/>
    </row>
    <row r="32" spans="1:47" ht="70.150000000000006" hidden="1" customHeight="1">
      <c r="B32" s="248"/>
      <c r="C32" s="249"/>
      <c r="D32" s="241"/>
      <c r="E32" s="250"/>
      <c r="G32" s="243"/>
      <c r="H32" s="243"/>
      <c r="I32" s="243"/>
      <c r="J32" s="245"/>
      <c r="K32" s="245"/>
      <c r="L32" s="247"/>
      <c r="M32" s="247"/>
      <c r="N32" s="247"/>
      <c r="O32" s="247"/>
    </row>
    <row r="33" hidden="1"/>
    <row r="34" hidden="1"/>
    <row r="35" hidden="1"/>
    <row r="36" hidden="1"/>
    <row r="37" hidden="1"/>
    <row r="38" hidden="1"/>
    <row r="39" hidden="1"/>
    <row r="40" hidden="1"/>
    <row r="41" hidden="1"/>
    <row r="42" hidden="1"/>
    <row r="43" hidden="1"/>
    <row r="44" hidden="1"/>
    <row r="45" hidden="1"/>
  </sheetData>
  <mergeCells count="19">
    <mergeCell ref="AP16:AU16"/>
    <mergeCell ref="A16:H16"/>
    <mergeCell ref="I16:O16"/>
    <mergeCell ref="X16:AC16"/>
    <mergeCell ref="AD16:AI16"/>
    <mergeCell ref="AJ16:AO16"/>
    <mergeCell ref="Z10:Z11"/>
    <mergeCell ref="T10:T11"/>
    <mergeCell ref="V10:V11"/>
    <mergeCell ref="AP1:AU1"/>
    <mergeCell ref="A1:H1"/>
    <mergeCell ref="I1:O1"/>
    <mergeCell ref="X1:AC1"/>
    <mergeCell ref="AD1:AI1"/>
    <mergeCell ref="AJ1:AO1"/>
    <mergeCell ref="E3:E4"/>
    <mergeCell ref="E5:E6"/>
    <mergeCell ref="E7:E8"/>
    <mergeCell ref="E9:E14"/>
  </mergeCells>
  <conditionalFormatting sqref="AB3:AB6 AN3:AN14 AT3:AT14 AB8:AB14">
    <cfRule type="containsText" dxfId="5" priority="5" operator="containsText" text="Pendiente">
      <formula>NOT(ISERROR(SEARCH("Pendiente",AB3)))</formula>
    </cfRule>
  </conditionalFormatting>
  <dataValidations disablePrompts="1" count="1">
    <dataValidation type="list" allowBlank="1" showInputMessage="1" showErrorMessage="1" sqref="D22 D20 D18" xr:uid="{9D33B7B4-6493-4EB0-B0AC-21A5BE2599F3}">
      <formula1>#REF!</formula1>
    </dataValidation>
  </dataValidations>
  <hyperlinks>
    <hyperlink ref="AB5" r:id="rId1" display="https://ipsegovco-my.sharepoint.com/:b:/r/personal/planeacion_ipse_gov_co/Documents/PLANEACI%C3%93N%20INSTITUCIONAL%202026/2026%20PLANES%20DE%20ACCI%C3%93N%20AREAS/TALENTO%20HUMANO%20PLAN%20DE%20ACCI%C3%93N%202026/CAPACITACION/Resolucion%20PIC%202026.pdf?csf=1&amp;web=1&amp;e=LQzYoA" xr:uid="{B2F9E7AB-D1EE-4B5C-A5A3-7DD0730E090B}"/>
    <hyperlink ref="AB8" r:id="rId2" xr:uid="{4B490BC9-5442-4347-88DF-B65F5DD2A576}"/>
    <hyperlink ref="AB3" r:id="rId3" display="PLAN DE BIENESTAR E INCENTIVOS 2026" xr:uid="{31B3398C-4699-430F-9279-154D0AB51C6C}"/>
    <hyperlink ref="AB9" r:id="rId4" display="PLAN DE SEGURIDAD Y SALUD EN EL TRABAJO 2026 IPSE" xr:uid="{43AF68CE-1915-4CE2-BD1A-2D670C4A8FCD}"/>
    <hyperlink ref="AB4" r:id="rId5" xr:uid="{CAC797BA-4621-46B9-B1FD-1CF4FD1E0B91}"/>
    <hyperlink ref="AB10" r:id="rId6" xr:uid="{2B3F71DC-8002-4DD3-AB2C-FCE93FD54E06}"/>
    <hyperlink ref="AB11" r:id="rId7" xr:uid="{35167D30-8500-4AC1-9ECC-22212AD55733}"/>
    <hyperlink ref="AB13" r:id="rId8" xr:uid="{11958326-4EAC-4493-8BBF-2E16229B057E}"/>
    <hyperlink ref="AB14" r:id="rId9" xr:uid="{AE086A0A-8429-4122-A2B0-FB072B9BBE5E}"/>
    <hyperlink ref="AB7" r:id="rId10" xr:uid="{E9869DB2-F037-4E34-B268-D1ED3086211F}"/>
    <hyperlink ref="AH10" r:id="rId11" xr:uid="{85A40912-34CC-4892-9E1E-6FB65C91EFE7}"/>
    <hyperlink ref="AH11" r:id="rId12" xr:uid="{CB9C3C63-EF65-4627-8C28-91661B9F7A61}"/>
  </hyperlinks>
  <pageMargins left="0.7" right="0.7" top="0.75" bottom="0.75" header="0.3" footer="0.3"/>
  <pageSetup orientation="portrait" r:id="rId13"/>
  <drawing r:id="rId14"/>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98DB7-7AD3-4C7C-ADD3-DE07AE4EFD47}">
  <sheetPr codeName="Hoja10">
    <tabColor theme="7" tint="0.79998168889431442"/>
  </sheetPr>
  <dimension ref="A1:AV8"/>
  <sheetViews>
    <sheetView topLeftCell="F1" zoomScaleNormal="100" workbookViewId="0">
      <pane xSplit="3" ySplit="2" topLeftCell="I3" activePane="bottomRight" state="frozen"/>
      <selection activeCell="F1" sqref="F1"/>
      <selection pane="topRight" activeCell="I1" sqref="I1"/>
      <selection pane="bottomLeft" activeCell="F3" sqref="F3"/>
      <selection pane="bottomRight" activeCell="F1" sqref="F1"/>
    </sheetView>
  </sheetViews>
  <sheetFormatPr baseColWidth="10" defaultColWidth="11.5703125" defaultRowHeight="15"/>
  <cols>
    <col min="1" max="1" width="10.7109375" style="4" hidden="1" customWidth="1"/>
    <col min="2" max="2" width="11.7109375" style="4" hidden="1" customWidth="1"/>
    <col min="3" max="3" width="15" style="4" hidden="1" customWidth="1"/>
    <col min="4" max="5" width="9.7109375" style="4" hidden="1" customWidth="1"/>
    <col min="6" max="8" width="9.7109375" style="4" customWidth="1"/>
    <col min="9" max="9" width="5.28515625" style="4" customWidth="1"/>
    <col min="10" max="10" width="8.7109375" style="4" customWidth="1"/>
    <col min="11" max="11" width="8.85546875" style="4" customWidth="1"/>
    <col min="12" max="15" width="7.42578125" style="4" customWidth="1"/>
    <col min="16" max="16" width="8.5703125" style="4" customWidth="1"/>
    <col min="17" max="17" width="6.7109375" style="4" customWidth="1"/>
    <col min="18" max="19" width="11.5703125" style="4" customWidth="1"/>
    <col min="20" max="20" width="11.5703125" style="4" hidden="1" customWidth="1"/>
    <col min="21" max="21" width="9.140625" style="4" hidden="1" customWidth="1"/>
    <col min="22" max="22" width="13.85546875" style="4" hidden="1" customWidth="1"/>
    <col min="23" max="23" width="18.42578125" style="4" hidden="1" customWidth="1"/>
    <col min="24" max="24" width="9" style="4" hidden="1" customWidth="1"/>
    <col min="25" max="25" width="9.5703125" style="4" customWidth="1"/>
    <col min="26" max="26" width="6.7109375" style="4" customWidth="1"/>
    <col min="27" max="27" width="7.7109375" style="4" customWidth="1"/>
    <col min="28" max="29" width="11.5703125" style="4"/>
    <col min="30" max="30" width="0" style="4" hidden="1" customWidth="1"/>
    <col min="31" max="31" width="8.28515625" style="4" customWidth="1"/>
    <col min="32" max="35" width="11.5703125" style="4" customWidth="1"/>
    <col min="36" max="48" width="11.5703125" style="4" hidden="1" customWidth="1"/>
    <col min="49" max="16384" width="11.5703125" style="4"/>
  </cols>
  <sheetData>
    <row r="1" spans="1:48" ht="34.9" customHeight="1">
      <c r="A1" s="374" t="s">
        <v>102</v>
      </c>
      <c r="B1" s="374"/>
      <c r="C1" s="374"/>
      <c r="D1" s="374"/>
      <c r="E1" s="374"/>
      <c r="F1" s="101"/>
      <c r="G1" s="101"/>
      <c r="H1" s="101"/>
      <c r="I1" s="390" t="s">
        <v>667</v>
      </c>
      <c r="J1" s="390"/>
      <c r="K1" s="390"/>
      <c r="L1" s="390"/>
      <c r="M1" s="390"/>
      <c r="N1" s="390"/>
      <c r="O1" s="390"/>
      <c r="P1" s="102"/>
      <c r="Q1" s="103"/>
      <c r="R1" s="103">
        <f>AVERAGE(R3:R10)</f>
        <v>77.090909090909093</v>
      </c>
      <c r="S1" s="103">
        <f>AVERAGE(S3:S8)</f>
        <v>77.090909090909093</v>
      </c>
      <c r="T1" s="103">
        <f>AVERAGE(T3:T8)</f>
        <v>22.909090909090907</v>
      </c>
      <c r="U1" s="127">
        <f>SUM(U3:U8)</f>
        <v>0</v>
      </c>
      <c r="V1" s="128">
        <v>-100</v>
      </c>
      <c r="W1" s="127" t="e">
        <f>SUM(W3:W8)</f>
        <v>#VALUE!</v>
      </c>
      <c r="X1" s="128">
        <v>-100</v>
      </c>
      <c r="Y1" s="391" t="s">
        <v>30</v>
      </c>
      <c r="Z1" s="392"/>
      <c r="AA1" s="392"/>
      <c r="AB1" s="392"/>
      <c r="AC1" s="392"/>
      <c r="AD1" s="393"/>
      <c r="AE1" s="394" t="s">
        <v>36</v>
      </c>
      <c r="AF1" s="395"/>
      <c r="AG1" s="395"/>
      <c r="AH1" s="395"/>
      <c r="AI1" s="395"/>
      <c r="AJ1" s="396"/>
      <c r="AK1" s="377" t="s">
        <v>37</v>
      </c>
      <c r="AL1" s="378"/>
      <c r="AM1" s="378"/>
      <c r="AN1" s="378"/>
      <c r="AO1" s="378"/>
      <c r="AP1" s="379"/>
      <c r="AQ1" s="372" t="s">
        <v>38</v>
      </c>
      <c r="AR1" s="373"/>
      <c r="AS1" s="373"/>
      <c r="AT1" s="373"/>
      <c r="AU1" s="373"/>
      <c r="AV1" s="373"/>
    </row>
    <row r="2" spans="1:48" s="12" customFormat="1" ht="60.6" customHeight="1">
      <c r="A2" s="5" t="s">
        <v>25</v>
      </c>
      <c r="B2" s="5" t="s">
        <v>0</v>
      </c>
      <c r="C2" s="5" t="s">
        <v>1</v>
      </c>
      <c r="D2" s="5" t="s">
        <v>2</v>
      </c>
      <c r="E2" s="5" t="s">
        <v>3</v>
      </c>
      <c r="F2" s="105" t="s">
        <v>5</v>
      </c>
      <c r="G2" s="105" t="s">
        <v>6</v>
      </c>
      <c r="H2" s="105" t="s">
        <v>4</v>
      </c>
      <c r="I2" s="106" t="s">
        <v>8</v>
      </c>
      <c r="J2" s="107" t="s">
        <v>9</v>
      </c>
      <c r="K2" s="107" t="s">
        <v>10</v>
      </c>
      <c r="L2" s="106" t="s">
        <v>11</v>
      </c>
      <c r="M2" s="106" t="s">
        <v>12</v>
      </c>
      <c r="N2" s="106" t="s">
        <v>13</v>
      </c>
      <c r="O2" s="106" t="s">
        <v>14</v>
      </c>
      <c r="P2" s="106" t="s">
        <v>272</v>
      </c>
      <c r="Q2" s="108" t="s">
        <v>174</v>
      </c>
      <c r="R2" s="108" t="s">
        <v>29</v>
      </c>
      <c r="S2" s="108" t="s">
        <v>811</v>
      </c>
      <c r="T2" s="108" t="s">
        <v>52</v>
      </c>
      <c r="U2" s="108" t="s">
        <v>57</v>
      </c>
      <c r="V2" s="108" t="s">
        <v>56</v>
      </c>
      <c r="W2" s="108" t="s">
        <v>54</v>
      </c>
      <c r="X2" s="108" t="s">
        <v>55</v>
      </c>
      <c r="Y2" s="109" t="s">
        <v>31</v>
      </c>
      <c r="Z2" s="109" t="s">
        <v>32</v>
      </c>
      <c r="AA2" s="110" t="s">
        <v>33</v>
      </c>
      <c r="AB2" s="109" t="s">
        <v>34</v>
      </c>
      <c r="AC2" s="109" t="s">
        <v>35</v>
      </c>
      <c r="AD2" s="111" t="s">
        <v>275</v>
      </c>
      <c r="AE2" s="109" t="s">
        <v>31</v>
      </c>
      <c r="AF2" s="109" t="s">
        <v>32</v>
      </c>
      <c r="AG2" s="110" t="s">
        <v>33</v>
      </c>
      <c r="AH2" s="109" t="s">
        <v>34</v>
      </c>
      <c r="AI2" s="109" t="s">
        <v>35</v>
      </c>
      <c r="AJ2" s="111" t="s">
        <v>51</v>
      </c>
      <c r="AK2" s="9" t="s">
        <v>31</v>
      </c>
      <c r="AL2" s="9" t="s">
        <v>32</v>
      </c>
      <c r="AM2" s="10" t="s">
        <v>33</v>
      </c>
      <c r="AN2" s="9" t="s">
        <v>34</v>
      </c>
      <c r="AO2" s="9" t="s">
        <v>35</v>
      </c>
      <c r="AP2" s="11" t="s">
        <v>51</v>
      </c>
      <c r="AQ2" s="9" t="s">
        <v>31</v>
      </c>
      <c r="AR2" s="9" t="s">
        <v>32</v>
      </c>
      <c r="AS2" s="10" t="s">
        <v>33</v>
      </c>
      <c r="AT2" s="9" t="s">
        <v>34</v>
      </c>
      <c r="AU2" s="9" t="s">
        <v>35</v>
      </c>
      <c r="AV2" s="11" t="s">
        <v>51</v>
      </c>
    </row>
    <row r="3" spans="1:48" s="18" customFormat="1" ht="12">
      <c r="A3" s="419" t="s">
        <v>102</v>
      </c>
      <c r="B3" s="419" t="s">
        <v>249</v>
      </c>
      <c r="C3" s="420" t="s">
        <v>273</v>
      </c>
      <c r="D3" s="421" t="s">
        <v>131</v>
      </c>
      <c r="E3" s="418" t="s">
        <v>250</v>
      </c>
      <c r="F3" s="150" t="s">
        <v>251</v>
      </c>
      <c r="G3" s="150" t="s">
        <v>252</v>
      </c>
      <c r="H3" s="151" t="s">
        <v>16</v>
      </c>
      <c r="I3" s="112" t="s">
        <v>262</v>
      </c>
      <c r="J3" s="113" t="s">
        <v>39</v>
      </c>
      <c r="K3" s="114">
        <v>1</v>
      </c>
      <c r="L3" s="114">
        <v>0</v>
      </c>
      <c r="M3" s="114">
        <v>1</v>
      </c>
      <c r="N3" s="114">
        <v>0</v>
      </c>
      <c r="O3" s="114">
        <v>0</v>
      </c>
      <c r="P3" s="114"/>
      <c r="Q3" s="115">
        <f>Y3+AE3+AK3+AQ3</f>
        <v>1</v>
      </c>
      <c r="R3" s="21">
        <f t="shared" ref="R3:R8" si="0">Q3*100/K3</f>
        <v>100</v>
      </c>
      <c r="S3" s="219">
        <f>(L3+M3)*100/K3</f>
        <v>100</v>
      </c>
      <c r="T3" s="21">
        <f>100-R3</f>
        <v>0</v>
      </c>
      <c r="U3" s="19">
        <f>AA3+AG3+AM3+AS3</f>
        <v>0</v>
      </c>
      <c r="V3" s="20" t="e">
        <f t="shared" ref="V3:V8" si="1">IF(J3=0,0,U3/J3*100)</f>
        <v>#VALUE!</v>
      </c>
      <c r="W3" s="19" t="e">
        <f t="shared" ref="W3:W8" si="2">V3-J3</f>
        <v>#VALUE!</v>
      </c>
      <c r="X3" s="20">
        <f t="shared" ref="X3:X8" si="3">IFERROR(W3*100/J3,0)</f>
        <v>0</v>
      </c>
      <c r="Y3" s="116">
        <v>0</v>
      </c>
      <c r="Z3" s="152">
        <f>IFERROR(Y3*100/L3,0)</f>
        <v>0</v>
      </c>
      <c r="AA3" s="113">
        <v>0</v>
      </c>
      <c r="AB3" s="116" t="s">
        <v>39</v>
      </c>
      <c r="AC3" s="116" t="s">
        <v>39</v>
      </c>
      <c r="AD3" s="21">
        <f>IF(L3=Y3,    L3/K3*100,0)</f>
        <v>0</v>
      </c>
      <c r="AE3" s="123">
        <v>1</v>
      </c>
      <c r="AF3" s="21">
        <f>IFERROR(AE3*100/M3,0)</f>
        <v>100</v>
      </c>
      <c r="AG3" s="124">
        <v>0</v>
      </c>
      <c r="AH3" s="123" t="s">
        <v>742</v>
      </c>
      <c r="AI3" s="123" t="s">
        <v>53</v>
      </c>
      <c r="AJ3" s="21">
        <f>M3/$K$3*100</f>
        <v>100</v>
      </c>
      <c r="AK3" s="17">
        <v>0</v>
      </c>
      <c r="AL3" s="16">
        <f t="shared" ref="AL3:AL8" si="4">IFERROR(AK3*100/N3,0)</f>
        <v>0</v>
      </c>
      <c r="AM3" s="14">
        <v>0</v>
      </c>
      <c r="AN3" s="17" t="s">
        <v>53</v>
      </c>
      <c r="AO3" s="17" t="s">
        <v>53</v>
      </c>
      <c r="AP3" s="16">
        <f>N3/$K$3*100</f>
        <v>0</v>
      </c>
      <c r="AQ3" s="17">
        <v>0</v>
      </c>
      <c r="AR3" s="16">
        <f t="shared" ref="AR3:AR8" si="5">IFERROR(AQ3*100/O3,0)</f>
        <v>0</v>
      </c>
      <c r="AS3" s="14">
        <v>0</v>
      </c>
      <c r="AT3" s="17" t="s">
        <v>53</v>
      </c>
      <c r="AU3" s="17" t="s">
        <v>53</v>
      </c>
      <c r="AV3" s="16">
        <f>O3/$K$3*100</f>
        <v>0</v>
      </c>
    </row>
    <row r="4" spans="1:48" s="18" customFormat="1" ht="12">
      <c r="A4" s="419"/>
      <c r="B4" s="419"/>
      <c r="C4" s="420"/>
      <c r="D4" s="421"/>
      <c r="E4" s="418"/>
      <c r="F4" s="150" t="s">
        <v>253</v>
      </c>
      <c r="G4" s="150" t="s">
        <v>254</v>
      </c>
      <c r="H4" s="151" t="s">
        <v>16</v>
      </c>
      <c r="I4" s="112" t="s">
        <v>263</v>
      </c>
      <c r="J4" s="113" t="s">
        <v>39</v>
      </c>
      <c r="K4" s="114">
        <v>1</v>
      </c>
      <c r="L4" s="114">
        <v>0</v>
      </c>
      <c r="M4" s="114">
        <v>1</v>
      </c>
      <c r="N4" s="114">
        <v>0</v>
      </c>
      <c r="O4" s="114">
        <v>0</v>
      </c>
      <c r="P4" s="114"/>
      <c r="Q4" s="115">
        <f t="shared" ref="Q4:Q8" si="6">Y4+AE4+AK4+AQ4</f>
        <v>1</v>
      </c>
      <c r="R4" s="21">
        <f t="shared" si="0"/>
        <v>100</v>
      </c>
      <c r="S4" s="219">
        <f t="shared" ref="S4:S8" si="7">(L4+M4)*100/K4</f>
        <v>100</v>
      </c>
      <c r="T4" s="21">
        <f t="shared" ref="T4:T8" si="8">100-R4</f>
        <v>0</v>
      </c>
      <c r="U4" s="19">
        <f t="shared" ref="U4:U8" si="9">AA4+AG4+AM4+AS4</f>
        <v>0</v>
      </c>
      <c r="V4" s="20" t="e">
        <f t="shared" si="1"/>
        <v>#VALUE!</v>
      </c>
      <c r="W4" s="19" t="e">
        <f t="shared" si="2"/>
        <v>#VALUE!</v>
      </c>
      <c r="X4" s="20">
        <f t="shared" si="3"/>
        <v>0</v>
      </c>
      <c r="Y4" s="116">
        <v>0</v>
      </c>
      <c r="Z4" s="152">
        <f t="shared" ref="Z4" si="10">IFERROR(Y4*100/L4,0)</f>
        <v>0</v>
      </c>
      <c r="AA4" s="113">
        <v>0</v>
      </c>
      <c r="AB4" s="116" t="s">
        <v>39</v>
      </c>
      <c r="AC4" s="116" t="s">
        <v>39</v>
      </c>
      <c r="AD4" s="21">
        <f t="shared" ref="AD4:AD8" si="11">IF(L4=Y4,    L4/K4*100,0)</f>
        <v>0</v>
      </c>
      <c r="AE4" s="123">
        <v>1</v>
      </c>
      <c r="AF4" s="21">
        <f t="shared" ref="AF4" si="12">IFERROR(AE4*100/M4,0)</f>
        <v>100</v>
      </c>
      <c r="AG4" s="124">
        <v>0</v>
      </c>
      <c r="AH4" s="123" t="s">
        <v>743</v>
      </c>
      <c r="AI4" s="123" t="s">
        <v>53</v>
      </c>
      <c r="AJ4" s="21">
        <f>M4/$K$4*100</f>
        <v>100</v>
      </c>
      <c r="AK4" s="17">
        <v>0</v>
      </c>
      <c r="AL4" s="16">
        <f t="shared" si="4"/>
        <v>0</v>
      </c>
      <c r="AM4" s="14">
        <v>0</v>
      </c>
      <c r="AN4" s="17" t="s">
        <v>53</v>
      </c>
      <c r="AO4" s="17" t="s">
        <v>53</v>
      </c>
      <c r="AP4" s="16">
        <f>N4/$K$4*100</f>
        <v>0</v>
      </c>
      <c r="AQ4" s="17">
        <v>0</v>
      </c>
      <c r="AR4" s="16">
        <f t="shared" si="5"/>
        <v>0</v>
      </c>
      <c r="AS4" s="14">
        <v>0</v>
      </c>
      <c r="AT4" s="17" t="s">
        <v>53</v>
      </c>
      <c r="AU4" s="17" t="s">
        <v>53</v>
      </c>
      <c r="AV4" s="16">
        <f>O4/$K$4*100</f>
        <v>0</v>
      </c>
    </row>
    <row r="5" spans="1:48" s="18" customFormat="1">
      <c r="A5" s="419"/>
      <c r="B5" s="419"/>
      <c r="C5" s="420"/>
      <c r="D5" s="421"/>
      <c r="E5" s="418"/>
      <c r="F5" s="150" t="s">
        <v>104</v>
      </c>
      <c r="G5" s="150" t="s">
        <v>105</v>
      </c>
      <c r="H5" s="151" t="s">
        <v>16</v>
      </c>
      <c r="I5" s="112" t="s">
        <v>264</v>
      </c>
      <c r="J5" s="113" t="s">
        <v>39</v>
      </c>
      <c r="K5" s="114">
        <v>1</v>
      </c>
      <c r="L5" s="114">
        <v>1</v>
      </c>
      <c r="M5" s="114">
        <v>0</v>
      </c>
      <c r="N5" s="114">
        <v>0</v>
      </c>
      <c r="O5" s="114">
        <v>0</v>
      </c>
      <c r="P5" s="114"/>
      <c r="Q5" s="115">
        <f>Y5+AE5+AK5+AQ5</f>
        <v>1</v>
      </c>
      <c r="R5" s="21">
        <f t="shared" si="0"/>
        <v>100</v>
      </c>
      <c r="S5" s="219">
        <f t="shared" si="7"/>
        <v>100</v>
      </c>
      <c r="T5" s="21">
        <f t="shared" si="8"/>
        <v>0</v>
      </c>
      <c r="U5" s="19">
        <f t="shared" si="9"/>
        <v>0</v>
      </c>
      <c r="V5" s="20" t="e">
        <f t="shared" si="1"/>
        <v>#VALUE!</v>
      </c>
      <c r="W5" s="19" t="e">
        <f t="shared" si="2"/>
        <v>#VALUE!</v>
      </c>
      <c r="X5" s="20">
        <f t="shared" si="3"/>
        <v>0</v>
      </c>
      <c r="Y5" s="116">
        <v>1</v>
      </c>
      <c r="Z5" s="152">
        <f>IFERROR(Y5*100/L5,0)</f>
        <v>100</v>
      </c>
      <c r="AA5" s="113">
        <v>0</v>
      </c>
      <c r="AB5" s="116" t="s">
        <v>266</v>
      </c>
      <c r="AC5" s="257" t="s">
        <v>269</v>
      </c>
      <c r="AD5" s="21">
        <f t="shared" si="11"/>
        <v>100</v>
      </c>
      <c r="AE5" s="123">
        <v>0</v>
      </c>
      <c r="AF5" s="21">
        <f>IFERROR(AE5*100/M5,0)</f>
        <v>0</v>
      </c>
      <c r="AG5" s="124">
        <v>0</v>
      </c>
      <c r="AH5" s="123" t="s">
        <v>53</v>
      </c>
      <c r="AI5" s="123" t="s">
        <v>53</v>
      </c>
      <c r="AJ5" s="21">
        <f>M5/$K$5*100</f>
        <v>0</v>
      </c>
      <c r="AK5" s="17">
        <v>0</v>
      </c>
      <c r="AL5" s="16">
        <f t="shared" si="4"/>
        <v>0</v>
      </c>
      <c r="AM5" s="14">
        <v>0</v>
      </c>
      <c r="AN5" s="17" t="s">
        <v>53</v>
      </c>
      <c r="AO5" s="17" t="s">
        <v>53</v>
      </c>
      <c r="AP5" s="16">
        <f>N5/$K$5*100</f>
        <v>0</v>
      </c>
      <c r="AQ5" s="17">
        <v>0</v>
      </c>
      <c r="AR5" s="16">
        <f t="shared" si="5"/>
        <v>0</v>
      </c>
      <c r="AS5" s="14">
        <v>0</v>
      </c>
      <c r="AT5" s="17" t="s">
        <v>53</v>
      </c>
      <c r="AU5" s="17" t="s">
        <v>53</v>
      </c>
      <c r="AV5" s="16">
        <f>O5/$K$5*100</f>
        <v>0</v>
      </c>
    </row>
    <row r="6" spans="1:48" s="18" customFormat="1">
      <c r="A6" s="419"/>
      <c r="B6" s="419"/>
      <c r="C6" s="420"/>
      <c r="D6" s="421"/>
      <c r="E6" s="418"/>
      <c r="F6" s="150" t="s">
        <v>255</v>
      </c>
      <c r="G6" s="158" t="s">
        <v>256</v>
      </c>
      <c r="H6" s="159" t="s">
        <v>59</v>
      </c>
      <c r="I6" s="112" t="s">
        <v>264</v>
      </c>
      <c r="J6" s="113" t="s">
        <v>39</v>
      </c>
      <c r="K6" s="114">
        <v>11</v>
      </c>
      <c r="L6" s="114">
        <v>3</v>
      </c>
      <c r="M6" s="114">
        <v>3</v>
      </c>
      <c r="N6" s="114">
        <v>3</v>
      </c>
      <c r="O6" s="114">
        <v>2</v>
      </c>
      <c r="P6" s="114"/>
      <c r="Q6" s="115">
        <f t="shared" si="6"/>
        <v>6</v>
      </c>
      <c r="R6" s="21">
        <f t="shared" si="0"/>
        <v>54.545454545454547</v>
      </c>
      <c r="S6" s="219">
        <f t="shared" si="7"/>
        <v>54.545454545454547</v>
      </c>
      <c r="T6" s="21">
        <f t="shared" si="8"/>
        <v>45.454545454545453</v>
      </c>
      <c r="U6" s="19">
        <f t="shared" si="9"/>
        <v>0</v>
      </c>
      <c r="V6" s="20" t="e">
        <f t="shared" si="1"/>
        <v>#VALUE!</v>
      </c>
      <c r="W6" s="19" t="e">
        <f t="shared" si="2"/>
        <v>#VALUE!</v>
      </c>
      <c r="X6" s="20">
        <f t="shared" si="3"/>
        <v>0</v>
      </c>
      <c r="Y6" s="116">
        <v>3</v>
      </c>
      <c r="Z6" s="152">
        <f>IFERROR(Y6*100/L6,0)</f>
        <v>100</v>
      </c>
      <c r="AA6" s="113">
        <v>0</v>
      </c>
      <c r="AB6" s="116" t="s">
        <v>267</v>
      </c>
      <c r="AC6" s="258" t="s">
        <v>270</v>
      </c>
      <c r="AD6" s="21">
        <f t="shared" si="11"/>
        <v>27.27272727272727</v>
      </c>
      <c r="AE6" s="123">
        <v>3</v>
      </c>
      <c r="AF6" s="21">
        <f>IFERROR(AE6*100/M6,0)</f>
        <v>100</v>
      </c>
      <c r="AG6" s="124">
        <v>0</v>
      </c>
      <c r="AH6" s="123" t="s">
        <v>744</v>
      </c>
      <c r="AI6" s="318" t="s">
        <v>270</v>
      </c>
      <c r="AJ6" s="21">
        <f>M6/$K$6*100</f>
        <v>27.27272727272727</v>
      </c>
      <c r="AK6" s="17">
        <v>0</v>
      </c>
      <c r="AL6" s="16">
        <f t="shared" si="4"/>
        <v>0</v>
      </c>
      <c r="AM6" s="14">
        <v>0</v>
      </c>
      <c r="AN6" s="17" t="s">
        <v>53</v>
      </c>
      <c r="AO6" s="17" t="s">
        <v>53</v>
      </c>
      <c r="AP6" s="16">
        <f>N6/$K$6*100</f>
        <v>27.27272727272727</v>
      </c>
      <c r="AQ6" s="17">
        <v>0</v>
      </c>
      <c r="AR6" s="16">
        <f t="shared" si="5"/>
        <v>0</v>
      </c>
      <c r="AS6" s="14">
        <v>0</v>
      </c>
      <c r="AT6" s="17" t="s">
        <v>53</v>
      </c>
      <c r="AU6" s="17" t="s">
        <v>53</v>
      </c>
      <c r="AV6" s="16">
        <f>O6/$K$6*100</f>
        <v>18.181818181818183</v>
      </c>
    </row>
    <row r="7" spans="1:48" s="18" customFormat="1">
      <c r="A7" s="419"/>
      <c r="B7" s="419"/>
      <c r="C7" s="420"/>
      <c r="D7" s="421"/>
      <c r="E7" s="418" t="s">
        <v>257</v>
      </c>
      <c r="F7" s="150" t="s">
        <v>258</v>
      </c>
      <c r="G7" s="158" t="s">
        <v>259</v>
      </c>
      <c r="H7" s="151" t="s">
        <v>16</v>
      </c>
      <c r="I7" s="112" t="s">
        <v>265</v>
      </c>
      <c r="J7" s="113" t="s">
        <v>39</v>
      </c>
      <c r="K7" s="155">
        <v>50</v>
      </c>
      <c r="L7" s="114">
        <v>0</v>
      </c>
      <c r="M7" s="114">
        <v>4</v>
      </c>
      <c r="N7" s="114">
        <v>3</v>
      </c>
      <c r="O7" s="114">
        <v>3</v>
      </c>
      <c r="P7" s="116" t="s">
        <v>274</v>
      </c>
      <c r="Q7" s="115">
        <f t="shared" si="6"/>
        <v>4</v>
      </c>
      <c r="R7" s="21">
        <f t="shared" si="0"/>
        <v>8</v>
      </c>
      <c r="S7" s="219">
        <f t="shared" si="7"/>
        <v>8</v>
      </c>
      <c r="T7" s="21">
        <f t="shared" si="8"/>
        <v>92</v>
      </c>
      <c r="U7" s="19">
        <f t="shared" si="9"/>
        <v>0</v>
      </c>
      <c r="V7" s="20" t="e">
        <f t="shared" si="1"/>
        <v>#VALUE!</v>
      </c>
      <c r="W7" s="19" t="e">
        <f t="shared" si="2"/>
        <v>#VALUE!</v>
      </c>
      <c r="X7" s="20">
        <f t="shared" si="3"/>
        <v>0</v>
      </c>
      <c r="Y7" s="116">
        <v>0</v>
      </c>
      <c r="Z7" s="152">
        <f>IFERROR(Y7*100/L7,0)</f>
        <v>0</v>
      </c>
      <c r="AA7" s="113">
        <v>0</v>
      </c>
      <c r="AB7" s="116" t="s">
        <v>274</v>
      </c>
      <c r="AC7" s="116" t="s">
        <v>39</v>
      </c>
      <c r="AD7" s="21">
        <f t="shared" si="11"/>
        <v>0</v>
      </c>
      <c r="AE7" s="123">
        <v>4</v>
      </c>
      <c r="AF7" s="21">
        <f>IFERROR(AE7*100/M7,0)</f>
        <v>100</v>
      </c>
      <c r="AG7" s="124">
        <v>0</v>
      </c>
      <c r="AH7" s="123" t="s">
        <v>745</v>
      </c>
      <c r="AI7" s="318" t="s">
        <v>271</v>
      </c>
      <c r="AJ7" s="21">
        <f>M7/$K$7*100</f>
        <v>8</v>
      </c>
      <c r="AK7" s="17">
        <v>0</v>
      </c>
      <c r="AL7" s="16">
        <f t="shared" si="4"/>
        <v>0</v>
      </c>
      <c r="AM7" s="14">
        <v>0</v>
      </c>
      <c r="AN7" s="17" t="s">
        <v>53</v>
      </c>
      <c r="AO7" s="17" t="s">
        <v>53</v>
      </c>
      <c r="AP7" s="16">
        <f>N7/$K$7*100</f>
        <v>6</v>
      </c>
      <c r="AQ7" s="17">
        <v>0</v>
      </c>
      <c r="AR7" s="16">
        <f t="shared" si="5"/>
        <v>0</v>
      </c>
      <c r="AS7" s="14">
        <v>0</v>
      </c>
      <c r="AT7" s="17" t="s">
        <v>53</v>
      </c>
      <c r="AU7" s="17" t="s">
        <v>53</v>
      </c>
      <c r="AV7" s="16">
        <f>O7/$K$7*100</f>
        <v>6</v>
      </c>
    </row>
    <row r="8" spans="1:48" s="18" customFormat="1">
      <c r="A8" s="419"/>
      <c r="B8" s="419"/>
      <c r="C8" s="420"/>
      <c r="D8" s="421"/>
      <c r="E8" s="418"/>
      <c r="F8" s="150" t="s">
        <v>260</v>
      </c>
      <c r="G8" s="158" t="s">
        <v>261</v>
      </c>
      <c r="H8" s="159" t="s">
        <v>59</v>
      </c>
      <c r="I8" s="112" t="s">
        <v>265</v>
      </c>
      <c r="J8" s="113" t="s">
        <v>39</v>
      </c>
      <c r="K8" s="114">
        <v>1</v>
      </c>
      <c r="L8" s="114">
        <v>1</v>
      </c>
      <c r="M8" s="114">
        <v>0</v>
      </c>
      <c r="N8" s="114">
        <v>0</v>
      </c>
      <c r="O8" s="114">
        <v>0</v>
      </c>
      <c r="P8" s="114"/>
      <c r="Q8" s="115">
        <f t="shared" si="6"/>
        <v>1</v>
      </c>
      <c r="R8" s="21">
        <f t="shared" si="0"/>
        <v>100</v>
      </c>
      <c r="S8" s="219">
        <f t="shared" si="7"/>
        <v>100</v>
      </c>
      <c r="T8" s="21">
        <f t="shared" si="8"/>
        <v>0</v>
      </c>
      <c r="U8" s="19">
        <f t="shared" si="9"/>
        <v>0</v>
      </c>
      <c r="V8" s="20" t="e">
        <f t="shared" si="1"/>
        <v>#VALUE!</v>
      </c>
      <c r="W8" s="19" t="e">
        <f t="shared" si="2"/>
        <v>#VALUE!</v>
      </c>
      <c r="X8" s="20">
        <f t="shared" si="3"/>
        <v>0</v>
      </c>
      <c r="Y8" s="116">
        <v>1</v>
      </c>
      <c r="Z8" s="152">
        <f>IFERROR(Y8*100/L8,0)</f>
        <v>100</v>
      </c>
      <c r="AA8" s="113">
        <v>0</v>
      </c>
      <c r="AB8" s="116" t="s">
        <v>268</v>
      </c>
      <c r="AC8" s="258" t="s">
        <v>271</v>
      </c>
      <c r="AD8" s="21">
        <f t="shared" si="11"/>
        <v>100</v>
      </c>
      <c r="AE8" s="123">
        <v>0</v>
      </c>
      <c r="AF8" s="21">
        <f>IFERROR(AE8*100/M8,0)</f>
        <v>0</v>
      </c>
      <c r="AG8" s="14">
        <v>0</v>
      </c>
      <c r="AH8" s="123" t="s">
        <v>53</v>
      </c>
      <c r="AI8" s="123" t="s">
        <v>53</v>
      </c>
      <c r="AJ8" s="21">
        <f>M8/$K$8*100</f>
        <v>0</v>
      </c>
      <c r="AK8" s="17">
        <v>0</v>
      </c>
      <c r="AL8" s="16">
        <f t="shared" si="4"/>
        <v>0</v>
      </c>
      <c r="AM8" s="14">
        <v>0</v>
      </c>
      <c r="AN8" s="17" t="s">
        <v>53</v>
      </c>
      <c r="AO8" s="17" t="s">
        <v>53</v>
      </c>
      <c r="AP8" s="16">
        <f>N8/$K$8*100</f>
        <v>0</v>
      </c>
      <c r="AQ8" s="17">
        <v>0</v>
      </c>
      <c r="AR8" s="16">
        <f t="shared" si="5"/>
        <v>0</v>
      </c>
      <c r="AS8" s="14">
        <v>0</v>
      </c>
      <c r="AT8" s="17" t="s">
        <v>53</v>
      </c>
      <c r="AU8" s="17" t="s">
        <v>53</v>
      </c>
      <c r="AV8" s="16">
        <f>O8/$K$8*100</f>
        <v>0</v>
      </c>
    </row>
  </sheetData>
  <autoFilter ref="A2:AV2" xr:uid="{9C098DB7-7AD3-4C7C-ADD3-DE07AE4EFD47}"/>
  <mergeCells count="12">
    <mergeCell ref="E7:E8"/>
    <mergeCell ref="A3:A8"/>
    <mergeCell ref="B3:B8"/>
    <mergeCell ref="C3:C8"/>
    <mergeCell ref="D3:D8"/>
    <mergeCell ref="E3:E6"/>
    <mergeCell ref="AQ1:AV1"/>
    <mergeCell ref="A1:E1"/>
    <mergeCell ref="I1:O1"/>
    <mergeCell ref="Y1:AD1"/>
    <mergeCell ref="AE1:AJ1"/>
    <mergeCell ref="AK1:AP1"/>
  </mergeCells>
  <conditionalFormatting sqref="AC5:AC6 AC8">
    <cfRule type="containsText" dxfId="4" priority="6" operator="containsText" text="Pendiente">
      <formula>NOT(ISERROR(SEARCH("Pendiente",AC5)))</formula>
    </cfRule>
  </conditionalFormatting>
  <conditionalFormatting sqref="AO3:AO8">
    <cfRule type="containsText" dxfId="3" priority="3" operator="containsText" text="Pendiente">
      <formula>NOT(ISERROR(SEARCH("Pendiente",AO3)))</formula>
    </cfRule>
  </conditionalFormatting>
  <conditionalFormatting sqref="AU3:AU8">
    <cfRule type="containsText" dxfId="2" priority="1" operator="containsText" text="Pendiente">
      <formula>NOT(ISERROR(SEARCH("Pendiente",AU3)))</formula>
    </cfRule>
  </conditionalFormatting>
  <hyperlinks>
    <hyperlink ref="AC5" r:id="rId1" xr:uid="{B0C7D920-D430-4573-99E1-2D50BCE7FCE8}"/>
    <hyperlink ref="AC6" r:id="rId2" xr:uid="{C10459DC-53AA-4ACF-8DB2-1487B281CC01}"/>
    <hyperlink ref="AC8" r:id="rId3" xr:uid="{EB3D3E43-15B7-4361-A5F7-54FCD6BCF23C}"/>
    <hyperlink ref="AI6" r:id="rId4" xr:uid="{5F12041D-9DA7-4C70-B402-35040EFE238F}"/>
    <hyperlink ref="AI7" r:id="rId5" xr:uid="{F4E52530-3EE6-4721-9660-EC7C2AABFBD4}"/>
  </hyperlinks>
  <pageMargins left="0.7" right="0.7" top="0.75" bottom="0.75" header="0.3" footer="0.3"/>
  <pageSetup paperSize="9" orientation="portrait" horizontalDpi="360" verticalDpi="360" r:id="rId6"/>
  <drawing r:id="rId7"/>
  <legacyDrawing r:id="rId8"/>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86563-C00C-4049-BA22-AE2CD0DDC442}">
  <sheetPr codeName="Hoja11">
    <tabColor theme="7" tint="0.79998168889431442"/>
  </sheetPr>
  <dimension ref="A1:AU10"/>
  <sheetViews>
    <sheetView topLeftCell="F1" zoomScaleNormal="100" workbookViewId="0">
      <pane xSplit="3" ySplit="2" topLeftCell="I3" activePane="bottomRight" state="frozen"/>
      <selection activeCell="F1" sqref="F1"/>
      <selection pane="topRight" activeCell="I1" sqref="I1"/>
      <selection pane="bottomLeft" activeCell="F3" sqref="F3"/>
      <selection pane="bottomRight" sqref="A1:G1"/>
    </sheetView>
  </sheetViews>
  <sheetFormatPr baseColWidth="10" defaultColWidth="6.140625" defaultRowHeight="15"/>
  <cols>
    <col min="1" max="5" width="0" style="4" hidden="1" customWidth="1"/>
    <col min="6" max="9" width="6.140625" style="4"/>
    <col min="10" max="10" width="10.42578125" style="4" customWidth="1"/>
    <col min="11" max="15" width="6.140625" style="4"/>
    <col min="16" max="16" width="6.140625" style="4" customWidth="1"/>
    <col min="17" max="18" width="9" style="4" customWidth="1"/>
    <col min="19" max="19" width="8.140625" style="4" hidden="1" customWidth="1"/>
    <col min="20" max="20" width="9.5703125" style="4" hidden="1" customWidth="1"/>
    <col min="21" max="23" width="6.140625" style="4" hidden="1" customWidth="1"/>
    <col min="24" max="24" width="6.140625" style="4"/>
    <col min="25" max="25" width="8.140625" style="4" customWidth="1"/>
    <col min="26" max="28" width="6.140625" style="4"/>
    <col min="29" max="29" width="0" style="4" hidden="1" customWidth="1"/>
    <col min="30" max="34" width="7.5703125" style="4" customWidth="1"/>
    <col min="35" max="35" width="7.5703125" style="4" hidden="1" customWidth="1"/>
    <col min="36" max="47" width="6.140625" style="4" hidden="1" customWidth="1"/>
    <col min="48" max="16384" width="6.140625" style="4"/>
  </cols>
  <sheetData>
    <row r="1" spans="1:47" ht="34.9" customHeight="1">
      <c r="A1" s="389"/>
      <c r="B1" s="389"/>
      <c r="C1" s="389"/>
      <c r="D1" s="389"/>
      <c r="E1" s="389"/>
      <c r="F1" s="389"/>
      <c r="G1" s="389"/>
      <c r="H1" s="101"/>
      <c r="I1" s="390" t="s">
        <v>661</v>
      </c>
      <c r="J1" s="390"/>
      <c r="K1" s="390"/>
      <c r="L1" s="390"/>
      <c r="M1" s="390"/>
      <c r="N1" s="390"/>
      <c r="O1" s="390"/>
      <c r="P1" s="103"/>
      <c r="Q1" s="103">
        <f>AVERAGE(Q3:Q10)</f>
        <v>39.583333333333336</v>
      </c>
      <c r="R1" s="103">
        <f>AVERAGE(R3:R10)</f>
        <v>35.416666666666664</v>
      </c>
      <c r="S1" s="103">
        <f>AVERAGE(S3:S10)</f>
        <v>60.416666666666664</v>
      </c>
      <c r="T1" s="127">
        <f>SUM(T3:T10)</f>
        <v>0</v>
      </c>
      <c r="U1" s="128">
        <v>-100</v>
      </c>
      <c r="V1" s="127" t="e">
        <f>SUM(V3:V10)</f>
        <v>#VALUE!</v>
      </c>
      <c r="W1" s="128">
        <v>-100</v>
      </c>
      <c r="X1" s="391" t="s">
        <v>30</v>
      </c>
      <c r="Y1" s="392"/>
      <c r="Z1" s="392"/>
      <c r="AA1" s="392"/>
      <c r="AB1" s="392"/>
      <c r="AC1" s="393"/>
      <c r="AD1" s="394" t="s">
        <v>36</v>
      </c>
      <c r="AE1" s="395"/>
      <c r="AF1" s="395"/>
      <c r="AG1" s="395"/>
      <c r="AH1" s="395"/>
      <c r="AI1" s="396"/>
      <c r="AJ1" s="377" t="s">
        <v>37</v>
      </c>
      <c r="AK1" s="378"/>
      <c r="AL1" s="378"/>
      <c r="AM1" s="378"/>
      <c r="AN1" s="378"/>
      <c r="AO1" s="379"/>
      <c r="AP1" s="372" t="s">
        <v>38</v>
      </c>
      <c r="AQ1" s="373"/>
      <c r="AR1" s="373"/>
      <c r="AS1" s="373"/>
      <c r="AT1" s="373"/>
      <c r="AU1" s="373"/>
    </row>
    <row r="2" spans="1:47" s="12" customFormat="1" ht="60.6" customHeight="1">
      <c r="A2" s="105" t="s">
        <v>25</v>
      </c>
      <c r="B2" s="105" t="s">
        <v>0</v>
      </c>
      <c r="C2" s="105" t="s">
        <v>1</v>
      </c>
      <c r="D2" s="105" t="s">
        <v>2</v>
      </c>
      <c r="E2" s="105" t="s">
        <v>3</v>
      </c>
      <c r="F2" s="105" t="s">
        <v>5</v>
      </c>
      <c r="G2" s="105" t="s">
        <v>6</v>
      </c>
      <c r="H2" s="105" t="s">
        <v>4</v>
      </c>
      <c r="I2" s="106" t="s">
        <v>8</v>
      </c>
      <c r="J2" s="107" t="s">
        <v>9</v>
      </c>
      <c r="K2" s="107" t="s">
        <v>10</v>
      </c>
      <c r="L2" s="106" t="s">
        <v>11</v>
      </c>
      <c r="M2" s="106" t="s">
        <v>12</v>
      </c>
      <c r="N2" s="106" t="s">
        <v>13</v>
      </c>
      <c r="O2" s="106" t="s">
        <v>14</v>
      </c>
      <c r="P2" s="108" t="s">
        <v>174</v>
      </c>
      <c r="Q2" s="108" t="s">
        <v>29</v>
      </c>
      <c r="R2" s="108" t="s">
        <v>811</v>
      </c>
      <c r="S2" s="108" t="s">
        <v>52</v>
      </c>
      <c r="T2" s="108" t="s">
        <v>57</v>
      </c>
      <c r="U2" s="108" t="s">
        <v>56</v>
      </c>
      <c r="V2" s="108" t="s">
        <v>54</v>
      </c>
      <c r="W2" s="108" t="s">
        <v>55</v>
      </c>
      <c r="X2" s="109" t="s">
        <v>31</v>
      </c>
      <c r="Y2" s="109" t="s">
        <v>32</v>
      </c>
      <c r="Z2" s="110" t="s">
        <v>33</v>
      </c>
      <c r="AA2" s="109" t="s">
        <v>34</v>
      </c>
      <c r="AB2" s="109" t="s">
        <v>35</v>
      </c>
      <c r="AC2" s="111" t="s">
        <v>51</v>
      </c>
      <c r="AD2" s="109" t="s">
        <v>31</v>
      </c>
      <c r="AE2" s="109" t="s">
        <v>32</v>
      </c>
      <c r="AF2" s="110" t="s">
        <v>33</v>
      </c>
      <c r="AG2" s="109" t="s">
        <v>34</v>
      </c>
      <c r="AH2" s="109" t="s">
        <v>35</v>
      </c>
      <c r="AI2" s="11" t="s">
        <v>51</v>
      </c>
      <c r="AJ2" s="9" t="s">
        <v>31</v>
      </c>
      <c r="AK2" s="9" t="s">
        <v>32</v>
      </c>
      <c r="AL2" s="10" t="s">
        <v>33</v>
      </c>
      <c r="AM2" s="9" t="s">
        <v>34</v>
      </c>
      <c r="AN2" s="9" t="s">
        <v>35</v>
      </c>
      <c r="AO2" s="11" t="s">
        <v>51</v>
      </c>
      <c r="AP2" s="9" t="s">
        <v>31</v>
      </c>
      <c r="AQ2" s="9" t="s">
        <v>32</v>
      </c>
      <c r="AR2" s="10" t="s">
        <v>33</v>
      </c>
      <c r="AS2" s="9" t="s">
        <v>34</v>
      </c>
      <c r="AT2" s="9" t="s">
        <v>35</v>
      </c>
      <c r="AU2" s="11" t="s">
        <v>51</v>
      </c>
    </row>
    <row r="3" spans="1:47" s="18" customFormat="1" ht="13.5">
      <c r="A3" s="217" t="s">
        <v>98</v>
      </c>
      <c r="B3" s="217" t="s">
        <v>249</v>
      </c>
      <c r="C3" s="217" t="s">
        <v>276</v>
      </c>
      <c r="D3" s="217" t="s">
        <v>131</v>
      </c>
      <c r="E3" s="217" t="s">
        <v>279</v>
      </c>
      <c r="F3" s="112" t="s">
        <v>280</v>
      </c>
      <c r="G3" s="112" t="s">
        <v>281</v>
      </c>
      <c r="H3" s="112" t="s">
        <v>59</v>
      </c>
      <c r="I3" s="112" t="s">
        <v>198</v>
      </c>
      <c r="J3" s="113">
        <v>100000000</v>
      </c>
      <c r="K3" s="114">
        <v>2</v>
      </c>
      <c r="L3" s="114">
        <v>0</v>
      </c>
      <c r="M3" s="114">
        <v>1</v>
      </c>
      <c r="N3" s="114">
        <v>0</v>
      </c>
      <c r="O3" s="114">
        <v>1</v>
      </c>
      <c r="P3" s="218">
        <f>X3+AD3+AJ3+AP3</f>
        <v>1</v>
      </c>
      <c r="Q3" s="219">
        <f>P3*100/K3</f>
        <v>50</v>
      </c>
      <c r="R3" s="219">
        <f>(L3+M3)*100/K3</f>
        <v>50</v>
      </c>
      <c r="S3" s="219">
        <f>100-Q3</f>
        <v>50</v>
      </c>
      <c r="T3" s="220">
        <f>Z3+AF3+AL3+AR3</f>
        <v>0</v>
      </c>
      <c r="U3" s="219">
        <f>IF(J3=0,0,T3/J3*100)</f>
        <v>0</v>
      </c>
      <c r="V3" s="220">
        <f>U3-J3</f>
        <v>-100000000</v>
      </c>
      <c r="W3" s="219">
        <f>IFERROR(V3*100/J3,0)</f>
        <v>-100</v>
      </c>
      <c r="X3" s="116">
        <v>0</v>
      </c>
      <c r="Y3" s="21">
        <f>IFERROR(X3*100/L3,0)</f>
        <v>0</v>
      </c>
      <c r="Z3" s="113">
        <v>0</v>
      </c>
      <c r="AA3" s="116" t="s">
        <v>297</v>
      </c>
      <c r="AB3" s="221" t="s">
        <v>297</v>
      </c>
      <c r="AC3" s="21">
        <f>L3/$K$3*100</f>
        <v>0</v>
      </c>
      <c r="AD3" s="123">
        <v>1</v>
      </c>
      <c r="AE3" s="21">
        <f>IFERROR(AD3*100/M3,0)</f>
        <v>100</v>
      </c>
      <c r="AF3" s="14">
        <v>0</v>
      </c>
      <c r="AG3" s="123" t="s">
        <v>735</v>
      </c>
      <c r="AH3" s="320" t="s">
        <v>736</v>
      </c>
      <c r="AI3" s="21">
        <f>M3/$K$3*100</f>
        <v>50</v>
      </c>
      <c r="AJ3" s="17">
        <v>0</v>
      </c>
      <c r="AK3" s="16">
        <f>IFERROR(AJ3*100/N3,0)</f>
        <v>0</v>
      </c>
      <c r="AL3" s="14">
        <v>0</v>
      </c>
      <c r="AM3" s="13"/>
      <c r="AN3" s="13"/>
      <c r="AO3" s="16">
        <f>N3/$K$3*100</f>
        <v>0</v>
      </c>
      <c r="AP3" s="17">
        <v>0</v>
      </c>
      <c r="AQ3" s="16">
        <f>IFERROR(AP3*100/O3,0)</f>
        <v>0</v>
      </c>
      <c r="AR3" s="14">
        <v>0</v>
      </c>
      <c r="AS3" s="13"/>
      <c r="AT3" s="13"/>
      <c r="AU3" s="16">
        <f>O3/$K$3*100</f>
        <v>50</v>
      </c>
    </row>
    <row r="4" spans="1:47" s="18" customFormat="1" ht="13.5">
      <c r="A4" s="222"/>
      <c r="B4" s="222"/>
      <c r="C4" s="222" t="s">
        <v>277</v>
      </c>
      <c r="D4" s="222"/>
      <c r="E4" s="222"/>
      <c r="F4" s="112" t="s">
        <v>199</v>
      </c>
      <c r="G4" s="112" t="s">
        <v>282</v>
      </c>
      <c r="H4" s="112" t="s">
        <v>59</v>
      </c>
      <c r="I4" s="217" t="s">
        <v>200</v>
      </c>
      <c r="J4" s="113" t="s">
        <v>295</v>
      </c>
      <c r="K4" s="114">
        <v>1</v>
      </c>
      <c r="L4" s="114">
        <v>0</v>
      </c>
      <c r="M4" s="114">
        <v>0</v>
      </c>
      <c r="N4" s="114">
        <v>0</v>
      </c>
      <c r="O4" s="114">
        <v>1</v>
      </c>
      <c r="P4" s="218">
        <f t="shared" ref="P4:P10" si="0">X4+AD4+AJ4+AP4</f>
        <v>0</v>
      </c>
      <c r="Q4" s="219">
        <f t="shared" ref="Q4:Q10" si="1">P4*100/K4</f>
        <v>0</v>
      </c>
      <c r="R4" s="219">
        <f t="shared" ref="R4:R10" si="2">(L4+M4)*100/K4</f>
        <v>0</v>
      </c>
      <c r="S4" s="219">
        <f t="shared" ref="S4:S10" si="3">100-Q4</f>
        <v>100</v>
      </c>
      <c r="T4" s="220">
        <f t="shared" ref="T4:T10" si="4">Z4+AF4+AL4+AR4</f>
        <v>0</v>
      </c>
      <c r="U4" s="219" t="e">
        <f t="shared" ref="U4:U10" si="5">IF(J4=0,0,T4/J4*100)</f>
        <v>#VALUE!</v>
      </c>
      <c r="V4" s="220" t="e">
        <f t="shared" ref="V4:V10" si="6">U4-J4</f>
        <v>#VALUE!</v>
      </c>
      <c r="W4" s="219">
        <f t="shared" ref="W4:W10" si="7">IFERROR(V4*100/J4,0)</f>
        <v>0</v>
      </c>
      <c r="X4" s="116">
        <v>0</v>
      </c>
      <c r="Y4" s="21">
        <f t="shared" ref="Y4:Y10" si="8">IFERROR(X4*100/L4,0)</f>
        <v>0</v>
      </c>
      <c r="Z4" s="113">
        <v>0</v>
      </c>
      <c r="AA4" s="116" t="s">
        <v>297</v>
      </c>
      <c r="AB4" s="221" t="s">
        <v>297</v>
      </c>
      <c r="AC4" s="21">
        <f>L4/$K$4*100</f>
        <v>0</v>
      </c>
      <c r="AD4" s="123">
        <v>0</v>
      </c>
      <c r="AE4" s="21">
        <f t="shared" ref="AE4:AE10" si="9">IFERROR(AD4*100/M4,0)</f>
        <v>0</v>
      </c>
      <c r="AF4" s="14">
        <v>0</v>
      </c>
      <c r="AG4" s="123" t="s">
        <v>39</v>
      </c>
      <c r="AH4" s="321" t="s">
        <v>39</v>
      </c>
      <c r="AI4" s="21">
        <f>M4/$K$4*100</f>
        <v>0</v>
      </c>
      <c r="AJ4" s="17">
        <v>0</v>
      </c>
      <c r="AK4" s="16">
        <f t="shared" ref="AK4:AK10" si="10">IFERROR(AJ4*100/N4,0)</f>
        <v>0</v>
      </c>
      <c r="AL4" s="14">
        <v>0</v>
      </c>
      <c r="AM4" s="13"/>
      <c r="AN4" s="13"/>
      <c r="AO4" s="16">
        <f>N4/$K$4*100</f>
        <v>0</v>
      </c>
      <c r="AP4" s="17">
        <v>0</v>
      </c>
      <c r="AQ4" s="16">
        <f t="shared" ref="AQ4:AQ10" si="11">IFERROR(AP4*100/O4,0)</f>
        <v>0</v>
      </c>
      <c r="AR4" s="14">
        <v>0</v>
      </c>
      <c r="AS4" s="13"/>
      <c r="AT4" s="13"/>
      <c r="AU4" s="16">
        <f>O4/$K$4*100</f>
        <v>100</v>
      </c>
    </row>
    <row r="5" spans="1:47" s="18" customFormat="1" ht="13.5">
      <c r="A5" s="222"/>
      <c r="B5" s="222"/>
      <c r="C5" s="222" t="s">
        <v>278</v>
      </c>
      <c r="D5" s="222"/>
      <c r="E5" s="222"/>
      <c r="F5" s="112" t="s">
        <v>201</v>
      </c>
      <c r="G5" s="112" t="s">
        <v>283</v>
      </c>
      <c r="H5" s="112" t="s">
        <v>59</v>
      </c>
      <c r="I5" s="222"/>
      <c r="J5" s="113" t="s">
        <v>295</v>
      </c>
      <c r="K5" s="114">
        <v>4</v>
      </c>
      <c r="L5" s="114">
        <v>1</v>
      </c>
      <c r="M5" s="114">
        <v>1</v>
      </c>
      <c r="N5" s="114">
        <v>1</v>
      </c>
      <c r="O5" s="114">
        <v>1</v>
      </c>
      <c r="P5" s="218">
        <f t="shared" si="0"/>
        <v>2</v>
      </c>
      <c r="Q5" s="219">
        <f t="shared" si="1"/>
        <v>50</v>
      </c>
      <c r="R5" s="219">
        <f t="shared" si="2"/>
        <v>50</v>
      </c>
      <c r="S5" s="219">
        <f t="shared" si="3"/>
        <v>50</v>
      </c>
      <c r="T5" s="220">
        <f t="shared" si="4"/>
        <v>0</v>
      </c>
      <c r="U5" s="219" t="e">
        <f t="shared" si="5"/>
        <v>#VALUE!</v>
      </c>
      <c r="V5" s="220" t="e">
        <f t="shared" si="6"/>
        <v>#VALUE!</v>
      </c>
      <c r="W5" s="219">
        <f t="shared" si="7"/>
        <v>0</v>
      </c>
      <c r="X5" s="116">
        <v>1</v>
      </c>
      <c r="Y5" s="21">
        <f t="shared" si="8"/>
        <v>100</v>
      </c>
      <c r="Z5" s="113">
        <v>0</v>
      </c>
      <c r="AA5" s="112" t="s">
        <v>298</v>
      </c>
      <c r="AB5" s="223" t="s">
        <v>302</v>
      </c>
      <c r="AC5" s="21">
        <f>L5/$K$5*100</f>
        <v>25</v>
      </c>
      <c r="AD5" s="123">
        <v>1</v>
      </c>
      <c r="AE5" s="21">
        <f t="shared" si="9"/>
        <v>100</v>
      </c>
      <c r="AF5" s="14">
        <v>0</v>
      </c>
      <c r="AG5" s="123" t="s">
        <v>737</v>
      </c>
      <c r="AH5" s="322" t="s">
        <v>738</v>
      </c>
      <c r="AI5" s="21">
        <f>M5/$K$5*100</f>
        <v>25</v>
      </c>
      <c r="AJ5" s="17">
        <v>0</v>
      </c>
      <c r="AK5" s="16">
        <f t="shared" si="10"/>
        <v>0</v>
      </c>
      <c r="AL5" s="14">
        <v>0</v>
      </c>
      <c r="AM5" s="13"/>
      <c r="AN5" s="13"/>
      <c r="AO5" s="16">
        <f>N5/$K$5*100</f>
        <v>25</v>
      </c>
      <c r="AP5" s="17">
        <v>0</v>
      </c>
      <c r="AQ5" s="16">
        <f t="shared" si="11"/>
        <v>0</v>
      </c>
      <c r="AR5" s="14">
        <v>0</v>
      </c>
      <c r="AS5" s="13"/>
      <c r="AT5" s="13"/>
      <c r="AU5" s="16">
        <f>O5/$K$5*100</f>
        <v>25</v>
      </c>
    </row>
    <row r="6" spans="1:47" s="18" customFormat="1" ht="13.5">
      <c r="A6" s="222"/>
      <c r="B6" s="222"/>
      <c r="C6" s="222"/>
      <c r="D6" s="222"/>
      <c r="E6" s="224"/>
      <c r="F6" s="112" t="s">
        <v>202</v>
      </c>
      <c r="G6" s="112" t="s">
        <v>284</v>
      </c>
      <c r="H6" s="112" t="s">
        <v>59</v>
      </c>
      <c r="I6" s="224"/>
      <c r="J6" s="113" t="s">
        <v>295</v>
      </c>
      <c r="K6" s="114">
        <v>1</v>
      </c>
      <c r="L6" s="114">
        <v>0</v>
      </c>
      <c r="M6" s="114">
        <v>0</v>
      </c>
      <c r="N6" s="114">
        <v>0</v>
      </c>
      <c r="O6" s="114">
        <v>1</v>
      </c>
      <c r="P6" s="218">
        <f t="shared" si="0"/>
        <v>0</v>
      </c>
      <c r="Q6" s="219">
        <f t="shared" si="1"/>
        <v>0</v>
      </c>
      <c r="R6" s="219">
        <f t="shared" si="2"/>
        <v>0</v>
      </c>
      <c r="S6" s="219">
        <f t="shared" si="3"/>
        <v>100</v>
      </c>
      <c r="T6" s="220">
        <f t="shared" si="4"/>
        <v>0</v>
      </c>
      <c r="U6" s="219" t="e">
        <f t="shared" si="5"/>
        <v>#VALUE!</v>
      </c>
      <c r="V6" s="220" t="e">
        <f t="shared" si="6"/>
        <v>#VALUE!</v>
      </c>
      <c r="W6" s="219">
        <f t="shared" si="7"/>
        <v>0</v>
      </c>
      <c r="X6" s="116">
        <v>0</v>
      </c>
      <c r="Y6" s="21">
        <f t="shared" si="8"/>
        <v>0</v>
      </c>
      <c r="Z6" s="113">
        <v>0</v>
      </c>
      <c r="AA6" s="116" t="s">
        <v>297</v>
      </c>
      <c r="AB6" s="221" t="s">
        <v>297</v>
      </c>
      <c r="AC6" s="21">
        <f>L6/$K$6*100</f>
        <v>0</v>
      </c>
      <c r="AD6" s="123">
        <v>0</v>
      </c>
      <c r="AE6" s="21">
        <f t="shared" si="9"/>
        <v>0</v>
      </c>
      <c r="AF6" s="14">
        <v>0</v>
      </c>
      <c r="AG6" s="123" t="s">
        <v>39</v>
      </c>
      <c r="AH6" s="321" t="s">
        <v>39</v>
      </c>
      <c r="AI6" s="21">
        <f>M6/$K$6*100</f>
        <v>0</v>
      </c>
      <c r="AJ6" s="17">
        <v>0</v>
      </c>
      <c r="AK6" s="16">
        <f t="shared" si="10"/>
        <v>0</v>
      </c>
      <c r="AL6" s="14">
        <v>0</v>
      </c>
      <c r="AM6" s="13"/>
      <c r="AN6" s="13"/>
      <c r="AO6" s="16">
        <f>N6/$K$6*100</f>
        <v>0</v>
      </c>
      <c r="AP6" s="17">
        <v>0</v>
      </c>
      <c r="AQ6" s="16">
        <f t="shared" si="11"/>
        <v>0</v>
      </c>
      <c r="AR6" s="14">
        <v>0</v>
      </c>
      <c r="AS6" s="13"/>
      <c r="AT6" s="13"/>
      <c r="AU6" s="16">
        <f>O6/$K$6*100</f>
        <v>100</v>
      </c>
    </row>
    <row r="7" spans="1:47" s="18" customFormat="1" ht="13.5">
      <c r="A7" s="222"/>
      <c r="B7" s="222"/>
      <c r="C7" s="222"/>
      <c r="D7" s="222"/>
      <c r="E7" s="217" t="s">
        <v>285</v>
      </c>
      <c r="F7" s="112" t="s">
        <v>286</v>
      </c>
      <c r="G7" s="112" t="s">
        <v>287</v>
      </c>
      <c r="H7" s="112" t="s">
        <v>59</v>
      </c>
      <c r="I7" s="217" t="s">
        <v>203</v>
      </c>
      <c r="J7" s="113" t="s">
        <v>295</v>
      </c>
      <c r="K7" s="114">
        <v>4</v>
      </c>
      <c r="L7" s="114">
        <v>1</v>
      </c>
      <c r="M7" s="114">
        <v>1</v>
      </c>
      <c r="N7" s="114">
        <v>1</v>
      </c>
      <c r="O7" s="114">
        <v>1</v>
      </c>
      <c r="P7" s="218">
        <f t="shared" si="0"/>
        <v>2</v>
      </c>
      <c r="Q7" s="219">
        <f t="shared" si="1"/>
        <v>50</v>
      </c>
      <c r="R7" s="219">
        <f t="shared" si="2"/>
        <v>50</v>
      </c>
      <c r="S7" s="219">
        <f t="shared" si="3"/>
        <v>50</v>
      </c>
      <c r="T7" s="220">
        <f t="shared" si="4"/>
        <v>0</v>
      </c>
      <c r="U7" s="219" t="e">
        <f t="shared" si="5"/>
        <v>#VALUE!</v>
      </c>
      <c r="V7" s="220" t="e">
        <f t="shared" si="6"/>
        <v>#VALUE!</v>
      </c>
      <c r="W7" s="219">
        <f t="shared" si="7"/>
        <v>0</v>
      </c>
      <c r="X7" s="116">
        <v>1</v>
      </c>
      <c r="Y7" s="21">
        <f t="shared" si="8"/>
        <v>100</v>
      </c>
      <c r="Z7" s="113">
        <v>0</v>
      </c>
      <c r="AA7" s="116" t="s">
        <v>299</v>
      </c>
      <c r="AB7" s="223" t="s">
        <v>303</v>
      </c>
      <c r="AC7" s="21">
        <f>L7/$K$7*100</f>
        <v>25</v>
      </c>
      <c r="AD7" s="123">
        <v>1</v>
      </c>
      <c r="AE7" s="21">
        <f t="shared" si="9"/>
        <v>100</v>
      </c>
      <c r="AF7" s="14">
        <v>0</v>
      </c>
      <c r="AG7" s="123" t="s">
        <v>739</v>
      </c>
      <c r="AH7" s="322" t="s">
        <v>740</v>
      </c>
      <c r="AI7" s="21">
        <f>M7/$K$7*100</f>
        <v>25</v>
      </c>
      <c r="AJ7" s="17">
        <v>0</v>
      </c>
      <c r="AK7" s="16">
        <f t="shared" si="10"/>
        <v>0</v>
      </c>
      <c r="AL7" s="14">
        <v>0</v>
      </c>
      <c r="AM7" s="13"/>
      <c r="AN7" s="13"/>
      <c r="AO7" s="16">
        <f>N7/$K$7*100</f>
        <v>25</v>
      </c>
      <c r="AP7" s="17">
        <v>0</v>
      </c>
      <c r="AQ7" s="16">
        <f t="shared" si="11"/>
        <v>0</v>
      </c>
      <c r="AR7" s="14">
        <v>0</v>
      </c>
      <c r="AS7" s="13"/>
      <c r="AT7" s="13"/>
      <c r="AU7" s="16">
        <f>O7/$K$7*100</f>
        <v>25</v>
      </c>
    </row>
    <row r="8" spans="1:47" s="18" customFormat="1" ht="13.5">
      <c r="A8" s="222"/>
      <c r="B8" s="222"/>
      <c r="C8" s="222"/>
      <c r="D8" s="222"/>
      <c r="E8" s="222"/>
      <c r="F8" s="112" t="s">
        <v>288</v>
      </c>
      <c r="G8" s="112" t="s">
        <v>289</v>
      </c>
      <c r="H8" s="112" t="s">
        <v>59</v>
      </c>
      <c r="I8" s="222"/>
      <c r="J8" s="113" t="s">
        <v>295</v>
      </c>
      <c r="K8" s="114">
        <v>2</v>
      </c>
      <c r="L8" s="114">
        <v>0</v>
      </c>
      <c r="M8" s="114">
        <v>1</v>
      </c>
      <c r="N8" s="114">
        <v>0</v>
      </c>
      <c r="O8" s="114">
        <v>1</v>
      </c>
      <c r="P8" s="218">
        <f t="shared" si="0"/>
        <v>2</v>
      </c>
      <c r="Q8" s="219">
        <f t="shared" si="1"/>
        <v>100</v>
      </c>
      <c r="R8" s="219">
        <f>(L8+M8)*100</f>
        <v>100</v>
      </c>
      <c r="S8" s="219">
        <f t="shared" si="3"/>
        <v>0</v>
      </c>
      <c r="T8" s="220">
        <f t="shared" si="4"/>
        <v>0</v>
      </c>
      <c r="U8" s="219" t="e">
        <f t="shared" si="5"/>
        <v>#VALUE!</v>
      </c>
      <c r="V8" s="220" t="e">
        <f t="shared" si="6"/>
        <v>#VALUE!</v>
      </c>
      <c r="W8" s="219">
        <f t="shared" si="7"/>
        <v>0</v>
      </c>
      <c r="X8" s="116">
        <v>1</v>
      </c>
      <c r="Y8" s="21">
        <f t="shared" si="8"/>
        <v>0</v>
      </c>
      <c r="Z8" s="113">
        <v>0</v>
      </c>
      <c r="AA8" s="112" t="s">
        <v>300</v>
      </c>
      <c r="AB8" s="223" t="s">
        <v>304</v>
      </c>
      <c r="AC8" s="21">
        <f>L8/$K$8*100</f>
        <v>0</v>
      </c>
      <c r="AD8" s="123">
        <v>1</v>
      </c>
      <c r="AE8" s="21">
        <f t="shared" ref="AE8" si="12">IFERROR(AD8*100/S8,0)</f>
        <v>0</v>
      </c>
      <c r="AF8" s="14">
        <v>0</v>
      </c>
      <c r="AG8" s="123" t="s">
        <v>300</v>
      </c>
      <c r="AH8" s="321"/>
      <c r="AI8" s="21">
        <f>M8/$K$8*100</f>
        <v>50</v>
      </c>
      <c r="AJ8" s="17">
        <v>0</v>
      </c>
      <c r="AK8" s="16">
        <f t="shared" si="10"/>
        <v>0</v>
      </c>
      <c r="AL8" s="14">
        <v>0</v>
      </c>
      <c r="AM8" s="13"/>
      <c r="AN8" s="13"/>
      <c r="AO8" s="16">
        <f>N8/$K$8*100</f>
        <v>0</v>
      </c>
      <c r="AP8" s="17">
        <v>0</v>
      </c>
      <c r="AQ8" s="16">
        <f t="shared" si="11"/>
        <v>0</v>
      </c>
      <c r="AR8" s="14">
        <v>0</v>
      </c>
      <c r="AS8" s="13"/>
      <c r="AT8" s="13"/>
      <c r="AU8" s="16">
        <f>O8/$K$8*100</f>
        <v>50</v>
      </c>
    </row>
    <row r="9" spans="1:47" s="18" customFormat="1" ht="13.5">
      <c r="A9" s="222"/>
      <c r="B9" s="222"/>
      <c r="C9" s="222"/>
      <c r="D9" s="222"/>
      <c r="E9" s="224"/>
      <c r="F9" s="112" t="s">
        <v>290</v>
      </c>
      <c r="G9" s="112" t="s">
        <v>291</v>
      </c>
      <c r="H9" s="112" t="s">
        <v>59</v>
      </c>
      <c r="I9" s="224"/>
      <c r="J9" s="113" t="s">
        <v>295</v>
      </c>
      <c r="K9" s="114">
        <v>3</v>
      </c>
      <c r="L9" s="114">
        <v>0</v>
      </c>
      <c r="M9" s="114">
        <v>1</v>
      </c>
      <c r="N9" s="114">
        <v>1</v>
      </c>
      <c r="O9" s="114">
        <v>1</v>
      </c>
      <c r="P9" s="218">
        <f t="shared" si="0"/>
        <v>2</v>
      </c>
      <c r="Q9" s="219">
        <f t="shared" si="1"/>
        <v>66.666666666666671</v>
      </c>
      <c r="R9" s="219">
        <f t="shared" si="2"/>
        <v>33.333333333333336</v>
      </c>
      <c r="S9" s="219">
        <f t="shared" si="3"/>
        <v>33.333333333333329</v>
      </c>
      <c r="T9" s="220">
        <f t="shared" si="4"/>
        <v>0</v>
      </c>
      <c r="U9" s="219" t="e">
        <f t="shared" si="5"/>
        <v>#VALUE!</v>
      </c>
      <c r="V9" s="220" t="e">
        <f t="shared" si="6"/>
        <v>#VALUE!</v>
      </c>
      <c r="W9" s="219">
        <f t="shared" si="7"/>
        <v>0</v>
      </c>
      <c r="X9" s="116">
        <v>1</v>
      </c>
      <c r="Y9" s="21">
        <f t="shared" ref="Y9" si="13">IFERROR(X9*100/L9,0)</f>
        <v>0</v>
      </c>
      <c r="Z9" s="113">
        <v>0</v>
      </c>
      <c r="AA9" s="225" t="s">
        <v>301</v>
      </c>
      <c r="AB9" s="226" t="s">
        <v>305</v>
      </c>
      <c r="AC9" s="21">
        <f>L9/$K$8*100</f>
        <v>0</v>
      </c>
      <c r="AD9" s="123">
        <v>1</v>
      </c>
      <c r="AE9" s="21">
        <f>IFERROR(AD9*100/L9,0)</f>
        <v>0</v>
      </c>
      <c r="AF9" s="14">
        <v>0</v>
      </c>
      <c r="AG9" s="123" t="s">
        <v>301</v>
      </c>
      <c r="AH9" s="322" t="s">
        <v>741</v>
      </c>
      <c r="AI9" s="21">
        <f>M9/$K$9*100</f>
        <v>33.333333333333329</v>
      </c>
      <c r="AJ9" s="17">
        <v>0</v>
      </c>
      <c r="AK9" s="16">
        <f t="shared" si="10"/>
        <v>0</v>
      </c>
      <c r="AL9" s="14">
        <v>0</v>
      </c>
      <c r="AM9" s="13"/>
      <c r="AN9" s="13"/>
      <c r="AO9" s="16">
        <f>N9/$K$9*100</f>
        <v>33.333333333333329</v>
      </c>
      <c r="AP9" s="17">
        <v>0</v>
      </c>
      <c r="AQ9" s="16">
        <f t="shared" si="11"/>
        <v>0</v>
      </c>
      <c r="AR9" s="14">
        <v>0</v>
      </c>
      <c r="AS9" s="13"/>
      <c r="AT9" s="13"/>
      <c r="AU9" s="16">
        <f>O9/$K$9*100</f>
        <v>33.333333333333329</v>
      </c>
    </row>
    <row r="10" spans="1:47" s="18" customFormat="1" ht="13.5">
      <c r="A10" s="224"/>
      <c r="B10" s="224"/>
      <c r="C10" s="224"/>
      <c r="D10" s="224"/>
      <c r="E10" s="112" t="s">
        <v>292</v>
      </c>
      <c r="F10" s="112" t="s">
        <v>293</v>
      </c>
      <c r="G10" s="112" t="s">
        <v>294</v>
      </c>
      <c r="H10" s="112" t="s">
        <v>59</v>
      </c>
      <c r="I10" s="112" t="s">
        <v>296</v>
      </c>
      <c r="J10" s="113" t="s">
        <v>295</v>
      </c>
      <c r="K10" s="114">
        <v>1</v>
      </c>
      <c r="L10" s="114">
        <v>0</v>
      </c>
      <c r="M10" s="114">
        <v>0</v>
      </c>
      <c r="N10" s="114">
        <v>1</v>
      </c>
      <c r="O10" s="114">
        <v>1</v>
      </c>
      <c r="P10" s="218">
        <f t="shared" si="0"/>
        <v>0</v>
      </c>
      <c r="Q10" s="219">
        <f t="shared" si="1"/>
        <v>0</v>
      </c>
      <c r="R10" s="219">
        <f t="shared" si="2"/>
        <v>0</v>
      </c>
      <c r="S10" s="219">
        <f t="shared" si="3"/>
        <v>100</v>
      </c>
      <c r="T10" s="220">
        <f t="shared" si="4"/>
        <v>0</v>
      </c>
      <c r="U10" s="219" t="e">
        <f t="shared" si="5"/>
        <v>#VALUE!</v>
      </c>
      <c r="V10" s="220" t="e">
        <f t="shared" si="6"/>
        <v>#VALUE!</v>
      </c>
      <c r="W10" s="219">
        <f t="shared" si="7"/>
        <v>0</v>
      </c>
      <c r="X10" s="116">
        <v>0</v>
      </c>
      <c r="Y10" s="21">
        <f t="shared" si="8"/>
        <v>0</v>
      </c>
      <c r="Z10" s="113">
        <v>0</v>
      </c>
      <c r="AA10" s="116" t="s">
        <v>297</v>
      </c>
      <c r="AB10" s="221" t="s">
        <v>297</v>
      </c>
      <c r="AC10" s="21">
        <f>L10/$K$10*100</f>
        <v>0</v>
      </c>
      <c r="AD10" s="123">
        <v>0</v>
      </c>
      <c r="AE10" s="21">
        <f t="shared" si="9"/>
        <v>0</v>
      </c>
      <c r="AF10" s="14">
        <v>0</v>
      </c>
      <c r="AG10" s="123" t="s">
        <v>39</v>
      </c>
      <c r="AH10" s="321" t="s">
        <v>39</v>
      </c>
      <c r="AI10" s="21">
        <f>M10/$K$10*100</f>
        <v>0</v>
      </c>
      <c r="AJ10" s="17">
        <v>0</v>
      </c>
      <c r="AK10" s="16">
        <f t="shared" si="10"/>
        <v>0</v>
      </c>
      <c r="AL10" s="14">
        <v>0</v>
      </c>
      <c r="AM10" s="13"/>
      <c r="AN10" s="13"/>
      <c r="AO10" s="16">
        <f>N10/$K$10*100</f>
        <v>100</v>
      </c>
      <c r="AP10" s="17">
        <v>0</v>
      </c>
      <c r="AQ10" s="16">
        <f t="shared" si="11"/>
        <v>0</v>
      </c>
      <c r="AR10" s="14">
        <v>0</v>
      </c>
      <c r="AS10" s="13"/>
      <c r="AT10" s="13"/>
      <c r="AU10" s="16">
        <f>O10/$K$10*100</f>
        <v>100</v>
      </c>
    </row>
  </sheetData>
  <autoFilter ref="A2:AU10" xr:uid="{83F86563-C00C-4049-BA22-AE2CD0DDC442}"/>
  <mergeCells count="6">
    <mergeCell ref="AP1:AU1"/>
    <mergeCell ref="A1:G1"/>
    <mergeCell ref="I1:O1"/>
    <mergeCell ref="X1:AC1"/>
    <mergeCell ref="AD1:AI1"/>
    <mergeCell ref="AJ1:AO1"/>
  </mergeCells>
  <conditionalFormatting sqref="AN3:AN10">
    <cfRule type="containsText" dxfId="1" priority="16" operator="containsText" text="Pendiente">
      <formula>NOT(ISERROR(SEARCH("Pendiente",AN3)))</formula>
    </cfRule>
  </conditionalFormatting>
  <conditionalFormatting sqref="AT3:AT10">
    <cfRule type="containsText" dxfId="0" priority="17" operator="containsText" text="Pendiente">
      <formula>NOT(ISERROR(SEARCH("Pendiente",AT3)))</formula>
    </cfRule>
  </conditionalFormatting>
  <hyperlinks>
    <hyperlink ref="AB5" r:id="rId1" display="https://ipsegovco-my.sharepoint.com/:f:/g/personal/planeacion_ipse_gov_co/IgAbEA1R5LyzRZB9qtB1k8TWAXvxZrUDnsLWQ_iMhViBXdI?e=8WtyVs" xr:uid="{85FD84A7-5B11-425B-A839-A6669D688E65}"/>
    <hyperlink ref="AB7" r:id="rId2" display="https://ipsegovco-my.sharepoint.com/:f:/g/personal/planeacion_ipse_gov_co/IgC2JEImpfSySIssneUzpYeXAXurUkukaO-THtQ4rogU3Ms?e=dZ5bgB" xr:uid="{8E76BADD-3789-4092-B758-4EBAD907DE01}"/>
    <hyperlink ref="AB8" r:id="rId3" display="https://ipsegovco-my.sharepoint.com/:f:/g/personal/planeacion_ipse_gov_co/IgBxbBvXBsPzQIsaC0cdh1CJAdYJzmcudJecsIx1OiAbUzU?e=n5nJwd" xr:uid="{0911397D-AD92-437B-B0F9-A22C28206A5D}"/>
    <hyperlink ref="AB9" r:id="rId4" xr:uid="{382B5865-AE53-49EE-84DD-8D419DA45CF4}"/>
    <hyperlink ref="AH3" r:id="rId5" xr:uid="{DA2AB018-0346-4893-B54A-7A20FD03D2C5}"/>
    <hyperlink ref="AH5" r:id="rId6" display="https://ipsegovco-my.sharepoint.com/:f:/g/personal/planeacion_ipse_gov_co/IgCPBOmJQtsAS4-2hzbOjiC-AWkWKrUyMW8Psoi4AFHJpSM?e=pFLzs3" xr:uid="{684471AD-09E9-4A25-8DEE-AC7BEA8F6413}"/>
    <hyperlink ref="AH7" r:id="rId7" display="https://ipsegovco-my.sharepoint.com/:f:/g/personal/planeacion_ipse_gov_co/IgD7ZNgmezb0RIpPS7343EpWATVQYnvP7bXC-hPVvuJKOn4?e=qrs41d" xr:uid="{8BE851FD-14BB-4B2E-A132-0003AEC820F9}"/>
    <hyperlink ref="AH9" r:id="rId8" xr:uid="{F8C9B644-2CE6-461F-B874-791EBBF1427C}"/>
  </hyperlinks>
  <pageMargins left="0.7" right="0.7" top="0.75" bottom="0.75" header="0.3" footer="0.3"/>
  <pageSetup orientation="portrait" r:id="rId9"/>
  <drawing r:id="rId10"/>
  <legacy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92679-BA0B-4E71-84C9-B7F94FA2CAED}">
  <dimension ref="A1:M17"/>
  <sheetViews>
    <sheetView tabSelected="1" zoomScale="97" zoomScaleNormal="67" zoomScaleSheetLayoutView="78" workbookViewId="0">
      <pane xSplit="2" ySplit="5" topLeftCell="C6" activePane="bottomRight" state="frozen"/>
      <selection pane="topRight" activeCell="C1" sqref="C1"/>
      <selection pane="bottomLeft" activeCell="A6" sqref="A6"/>
      <selection pane="bottomRight" activeCell="C6" sqref="C6"/>
    </sheetView>
  </sheetViews>
  <sheetFormatPr baseColWidth="10" defaultRowHeight="15"/>
  <cols>
    <col min="1" max="1" width="7" customWidth="1"/>
    <col min="2" max="2" width="33.42578125" customWidth="1"/>
    <col min="3" max="3" width="16" customWidth="1"/>
    <col min="4" max="4" width="11.42578125" customWidth="1"/>
    <col min="5" max="8" width="10.140625" hidden="1" customWidth="1"/>
    <col min="9" max="9" width="11.5703125" hidden="1" customWidth="1"/>
    <col min="10" max="12" width="3.28515625" style="68" hidden="1" customWidth="1"/>
    <col min="13" max="13" width="75.85546875" hidden="1" customWidth="1"/>
    <col min="14" max="14" width="11.42578125" customWidth="1"/>
  </cols>
  <sheetData>
    <row r="1" spans="1:13" ht="69" customHeight="1">
      <c r="A1" s="293"/>
      <c r="B1" s="346" t="s">
        <v>646</v>
      </c>
      <c r="C1" s="346"/>
      <c r="D1" s="346"/>
      <c r="E1" s="293"/>
      <c r="F1" s="293"/>
      <c r="G1" s="293"/>
      <c r="H1" s="293"/>
      <c r="I1" s="293"/>
      <c r="J1" s="293"/>
      <c r="K1" s="293"/>
      <c r="L1" s="293"/>
      <c r="M1" s="293"/>
    </row>
    <row r="2" spans="1:13" ht="27" customHeight="1">
      <c r="E2" s="311"/>
    </row>
    <row r="3" spans="1:13" ht="31.9" customHeight="1">
      <c r="A3" s="349" t="s">
        <v>685</v>
      </c>
      <c r="B3" s="349"/>
      <c r="C3" s="349"/>
      <c r="D3" s="349"/>
      <c r="E3" s="349"/>
      <c r="F3" s="349"/>
      <c r="G3" s="349"/>
      <c r="H3" s="349"/>
      <c r="I3" s="349"/>
      <c r="J3" s="349"/>
      <c r="K3" s="349"/>
      <c r="L3" s="349"/>
      <c r="M3" s="349"/>
    </row>
    <row r="4" spans="1:13" ht="14.45" customHeight="1">
      <c r="A4" s="352" t="s">
        <v>652</v>
      </c>
      <c r="B4" s="352" t="s">
        <v>93</v>
      </c>
      <c r="C4" s="348"/>
      <c r="D4" s="348"/>
      <c r="E4" s="348"/>
      <c r="F4" s="348"/>
      <c r="G4" s="348"/>
      <c r="H4" s="348"/>
      <c r="I4" s="347" t="s">
        <v>671</v>
      </c>
      <c r="J4" s="350" t="s">
        <v>207</v>
      </c>
      <c r="K4" s="350"/>
      <c r="L4" s="350" t="s">
        <v>205</v>
      </c>
      <c r="M4" s="347" t="s">
        <v>672</v>
      </c>
    </row>
    <row r="5" spans="1:13" ht="21.75" customHeight="1">
      <c r="A5" s="353"/>
      <c r="B5" s="353"/>
      <c r="C5" s="23" t="s">
        <v>812</v>
      </c>
      <c r="D5" s="23" t="s">
        <v>813</v>
      </c>
      <c r="E5" s="23" t="s">
        <v>175</v>
      </c>
      <c r="F5" s="23" t="s">
        <v>674</v>
      </c>
      <c r="G5" s="23" t="s">
        <v>176</v>
      </c>
      <c r="H5" s="23" t="s">
        <v>177</v>
      </c>
      <c r="I5" s="348"/>
      <c r="J5" s="97"/>
      <c r="K5" s="97"/>
      <c r="L5" s="351"/>
      <c r="M5" s="348"/>
    </row>
    <row r="6" spans="1:13" ht="21" customHeight="1">
      <c r="A6" s="98">
        <v>1</v>
      </c>
      <c r="B6" s="91" t="s">
        <v>94</v>
      </c>
      <c r="C6" s="94">
        <f>Comunicaciones!P1</f>
        <v>50.67959990320238</v>
      </c>
      <c r="D6" s="95">
        <f>Comunicaciones!Q1</f>
        <v>56.848431072033563</v>
      </c>
      <c r="E6" s="34">
        <v>0</v>
      </c>
      <c r="F6" s="315" t="s">
        <v>192</v>
      </c>
      <c r="G6" s="34">
        <v>0</v>
      </c>
      <c r="H6" s="34">
        <v>0</v>
      </c>
      <c r="I6" s="93" t="s">
        <v>657</v>
      </c>
      <c r="J6" s="69" t="s">
        <v>191</v>
      </c>
      <c r="K6" s="69" t="s">
        <v>191</v>
      </c>
      <c r="L6" s="69" t="s">
        <v>191</v>
      </c>
      <c r="M6" s="292" t="s">
        <v>673</v>
      </c>
    </row>
    <row r="7" spans="1:13" ht="21" customHeight="1">
      <c r="A7" s="98">
        <v>2</v>
      </c>
      <c r="B7" s="91" t="s">
        <v>61</v>
      </c>
      <c r="C7" s="94">
        <f>Planeación!Q1</f>
        <v>61</v>
      </c>
      <c r="D7" s="95">
        <f>Planeación!R1</f>
        <v>55</v>
      </c>
      <c r="E7" s="34">
        <v>0</v>
      </c>
      <c r="F7" s="315" t="s">
        <v>192</v>
      </c>
      <c r="G7" s="34">
        <v>0</v>
      </c>
      <c r="H7" s="34">
        <v>0</v>
      </c>
      <c r="I7" s="93" t="s">
        <v>670</v>
      </c>
      <c r="J7" s="69" t="s">
        <v>191</v>
      </c>
      <c r="K7" s="69" t="s">
        <v>191</v>
      </c>
      <c r="L7" s="69" t="s">
        <v>191</v>
      </c>
      <c r="M7" s="292" t="s">
        <v>679</v>
      </c>
    </row>
    <row r="8" spans="1:13" ht="21" customHeight="1">
      <c r="A8" s="98">
        <v>3</v>
      </c>
      <c r="B8" s="91" t="s">
        <v>181</v>
      </c>
      <c r="C8" s="94">
        <f>TSI!Q1</f>
        <v>43.333333333333329</v>
      </c>
      <c r="D8" s="95">
        <f>TSI!R1</f>
        <v>43.333333333333329</v>
      </c>
      <c r="E8" s="34">
        <v>0</v>
      </c>
      <c r="F8" s="315" t="s">
        <v>192</v>
      </c>
      <c r="G8" s="34">
        <v>0</v>
      </c>
      <c r="H8" s="34">
        <v>0</v>
      </c>
      <c r="I8" s="93" t="s">
        <v>658</v>
      </c>
      <c r="J8" s="69" t="s">
        <v>192</v>
      </c>
      <c r="K8" s="69" t="s">
        <v>191</v>
      </c>
      <c r="L8" s="69" t="s">
        <v>192</v>
      </c>
      <c r="M8" s="292" t="s">
        <v>683</v>
      </c>
    </row>
    <row r="9" spans="1:13" ht="21" customHeight="1">
      <c r="A9" s="98">
        <v>4</v>
      </c>
      <c r="B9" s="91" t="s">
        <v>95</v>
      </c>
      <c r="C9" s="94">
        <f>'OF. Jurídica'!Q1</f>
        <v>38.888888888888893</v>
      </c>
      <c r="D9" s="95">
        <f>'OF. Jurídica'!R1</f>
        <v>61.111111111111114</v>
      </c>
      <c r="E9" s="34">
        <v>0</v>
      </c>
      <c r="F9" s="315" t="s">
        <v>192</v>
      </c>
      <c r="G9" s="34">
        <v>0</v>
      </c>
      <c r="H9" s="34">
        <v>0</v>
      </c>
      <c r="I9" s="93" t="s">
        <v>659</v>
      </c>
      <c r="J9" s="69" t="s">
        <v>192</v>
      </c>
      <c r="K9" s="69" t="s">
        <v>192</v>
      </c>
      <c r="L9" s="69" t="s">
        <v>39</v>
      </c>
      <c r="M9" s="292" t="s">
        <v>675</v>
      </c>
    </row>
    <row r="10" spans="1:13" ht="21" customHeight="1">
      <c r="A10" s="98">
        <v>5</v>
      </c>
      <c r="B10" s="91" t="s">
        <v>97</v>
      </c>
      <c r="C10" s="94">
        <f>UCID!Q1</f>
        <v>58.333333333333336</v>
      </c>
      <c r="D10" s="95">
        <f>UCID!R1</f>
        <v>58.333333333333336</v>
      </c>
      <c r="E10" s="34">
        <v>0</v>
      </c>
      <c r="F10" s="315" t="s">
        <v>192</v>
      </c>
      <c r="G10" s="34">
        <v>0</v>
      </c>
      <c r="H10" s="34">
        <v>0</v>
      </c>
      <c r="I10" s="93" t="s">
        <v>660</v>
      </c>
      <c r="J10" s="69" t="s">
        <v>192</v>
      </c>
      <c r="K10" s="69" t="s">
        <v>192</v>
      </c>
      <c r="L10" s="69" t="s">
        <v>39</v>
      </c>
      <c r="M10" s="292" t="s">
        <v>684</v>
      </c>
    </row>
    <row r="11" spans="1:13" ht="21" customHeight="1">
      <c r="A11" s="98">
        <v>6</v>
      </c>
      <c r="B11" s="91" t="s">
        <v>96</v>
      </c>
      <c r="C11" s="94">
        <f>'Control Interno'!Q1</f>
        <v>87.5</v>
      </c>
      <c r="D11" s="95">
        <f>'Control Interno'!R1</f>
        <v>87.5</v>
      </c>
      <c r="E11" s="35">
        <f>ROUNDUP((AVERAGE(SPE!AI2:AI8)),2)</f>
        <v>74.17</v>
      </c>
      <c r="F11" s="315" t="s">
        <v>192</v>
      </c>
      <c r="G11" s="35">
        <f>ROUNDUP((AVERAGE(SPE!AO2:AO8)),2)</f>
        <v>73</v>
      </c>
      <c r="H11" s="35">
        <f>ROUNDUP((AVERAGE(SPE!AU2:AU8)),2)</f>
        <v>66.17</v>
      </c>
      <c r="I11" s="93" t="s">
        <v>656</v>
      </c>
      <c r="J11" s="69" t="s">
        <v>59</v>
      </c>
      <c r="K11" s="69" t="s">
        <v>53</v>
      </c>
      <c r="L11" s="69" t="s">
        <v>53</v>
      </c>
      <c r="M11" s="292" t="s">
        <v>677</v>
      </c>
    </row>
    <row r="12" spans="1:13" ht="21" customHeight="1">
      <c r="A12" s="98">
        <v>7</v>
      </c>
      <c r="B12" s="91" t="s">
        <v>49</v>
      </c>
      <c r="C12" s="94">
        <f>SPE!Q1</f>
        <v>50.833333333333329</v>
      </c>
      <c r="D12" s="96">
        <f>SPE!R1</f>
        <v>50.833333333333329</v>
      </c>
      <c r="E12" s="35">
        <f>ROUNDUP((AVERAGE(SPE!AI3:AI8)),2)</f>
        <v>74.17</v>
      </c>
      <c r="F12" s="315" t="s">
        <v>192</v>
      </c>
      <c r="G12" s="35">
        <f>ROUNDUP((AVERAGE(SPE!AO3:AO8)),2)</f>
        <v>73</v>
      </c>
      <c r="H12" s="35">
        <f>ROUNDUP((AVERAGE(SPE!AU3:AU8)),2)</f>
        <v>66.17</v>
      </c>
      <c r="I12" s="93" t="s">
        <v>653</v>
      </c>
      <c r="J12" s="69" t="s">
        <v>192</v>
      </c>
      <c r="K12" s="69" t="s">
        <v>192</v>
      </c>
      <c r="L12" s="69" t="s">
        <v>191</v>
      </c>
      <c r="M12" s="292" t="s">
        <v>681</v>
      </c>
    </row>
    <row r="13" spans="1:13" ht="21" customHeight="1">
      <c r="A13" s="98">
        <v>8</v>
      </c>
      <c r="B13" s="91" t="s">
        <v>48</v>
      </c>
      <c r="C13" s="94">
        <f>SCYS!Q1</f>
        <v>31.24666666666667</v>
      </c>
      <c r="D13" s="96">
        <f>SCYS!R1</f>
        <v>31.666666666666668</v>
      </c>
      <c r="E13" s="35">
        <f>ROUNDUP((AVERAGE(SCYS!AI3:AI14)),2)</f>
        <v>16.880000000000003</v>
      </c>
      <c r="F13" s="315" t="s">
        <v>192</v>
      </c>
      <c r="G13" s="35">
        <f>ROUNDUP((AVERAGE(SCYS!AO3:AO14)),2)</f>
        <v>29.8</v>
      </c>
      <c r="H13" s="35">
        <f>ROUNDUP((AVERAGE(SCYS!AU3:AU14)),2)</f>
        <v>38.549999999999997</v>
      </c>
      <c r="I13" s="93" t="s">
        <v>654</v>
      </c>
      <c r="J13" s="69" t="s">
        <v>191</v>
      </c>
      <c r="K13" s="69" t="s">
        <v>191</v>
      </c>
      <c r="L13" s="69" t="s">
        <v>191</v>
      </c>
      <c r="M13" s="292" t="s">
        <v>680</v>
      </c>
    </row>
    <row r="14" spans="1:13" ht="21" customHeight="1">
      <c r="A14" s="98">
        <v>9</v>
      </c>
      <c r="B14" s="91" t="s">
        <v>306</v>
      </c>
      <c r="C14" s="94">
        <f>'Com. Energéticas'!R1</f>
        <v>29.416666666666668</v>
      </c>
      <c r="D14" s="96">
        <f>'Com. Energéticas'!S1</f>
        <v>42.083333333333336</v>
      </c>
      <c r="E14" s="35">
        <f>ROUNDUP((AVERAGE(SCYS!AI4:AI14)),2)</f>
        <v>17.860000000000003</v>
      </c>
      <c r="F14" s="315" t="s">
        <v>192</v>
      </c>
      <c r="G14" s="35">
        <f>ROUNDUP((AVERAGE(SCYS!AO4:AO14)),2)</f>
        <v>29.770000000000003</v>
      </c>
      <c r="H14" s="35">
        <f>ROUNDUP((AVERAGE(SCYS!AU4:AU14)),2)</f>
        <v>36.909999999999997</v>
      </c>
      <c r="I14" s="93" t="s">
        <v>655</v>
      </c>
      <c r="J14" s="69" t="s">
        <v>191</v>
      </c>
      <c r="K14" s="69" t="s">
        <v>191</v>
      </c>
      <c r="L14" s="69" t="s">
        <v>191</v>
      </c>
      <c r="M14" s="290" t="s">
        <v>758</v>
      </c>
    </row>
    <row r="15" spans="1:13" ht="21" customHeight="1">
      <c r="A15" s="98">
        <v>10</v>
      </c>
      <c r="B15" s="91" t="s">
        <v>98</v>
      </c>
      <c r="C15" s="94">
        <f>GABYS!Q1</f>
        <v>39.583333333333336</v>
      </c>
      <c r="D15" s="96">
        <f>GABYS!R1</f>
        <v>35.416666666666664</v>
      </c>
      <c r="E15" s="35">
        <f>ROUNDUP((AVERAGE(GABYS!AI3:AI12)),2)</f>
        <v>22.92</v>
      </c>
      <c r="F15" s="315" t="s">
        <v>192</v>
      </c>
      <c r="G15" s="35">
        <f>ROUNDUP((AVERAGE(GABYS!AO3:AO12)),2)</f>
        <v>22.92</v>
      </c>
      <c r="H15" s="35">
        <f>ROUNDUP((AVERAGE(GABYS!AU3:AU12)),2)</f>
        <v>60.419999999999995</v>
      </c>
      <c r="I15" s="93" t="s">
        <v>662</v>
      </c>
      <c r="J15" s="69" t="s">
        <v>59</v>
      </c>
      <c r="K15" s="69" t="s">
        <v>192</v>
      </c>
      <c r="L15" s="69" t="s">
        <v>192</v>
      </c>
      <c r="M15" s="292" t="s">
        <v>678</v>
      </c>
    </row>
    <row r="16" spans="1:13" ht="21" customHeight="1">
      <c r="A16" s="98">
        <v>11</v>
      </c>
      <c r="B16" s="91" t="s">
        <v>99</v>
      </c>
      <c r="C16" s="94">
        <f>Financiera!R1</f>
        <v>77.090909090909093</v>
      </c>
      <c r="D16" s="96">
        <f>Financiera!S1</f>
        <v>77.090909090909093</v>
      </c>
      <c r="E16" s="35">
        <f>ROUNDUP((AVERAGE(Financiera!AJ3:AJ9)),2)</f>
        <v>39.22</v>
      </c>
      <c r="F16" s="315" t="s">
        <v>192</v>
      </c>
      <c r="G16" s="35">
        <f>ROUNDUP((AVERAGE(Financiera!AP3:AP9)),2)</f>
        <v>5.55</v>
      </c>
      <c r="H16" s="35">
        <f>ROUNDUP((AVERAGE(Financiera!AV3:AV9)),2)</f>
        <v>4.04</v>
      </c>
      <c r="I16" s="93" t="s">
        <v>668</v>
      </c>
      <c r="J16" s="69" t="s">
        <v>191</v>
      </c>
      <c r="K16" s="69" t="s">
        <v>192</v>
      </c>
      <c r="L16" s="69" t="s">
        <v>39</v>
      </c>
      <c r="M16" s="292" t="s">
        <v>676</v>
      </c>
    </row>
    <row r="17" spans="1:13" ht="21" customHeight="1">
      <c r="A17" s="98">
        <v>12</v>
      </c>
      <c r="B17" s="91" t="s">
        <v>100</v>
      </c>
      <c r="C17" s="94">
        <f>'Talento Humano'!Q1</f>
        <v>62.5</v>
      </c>
      <c r="D17" s="96">
        <f>'Talento Humano'!R1</f>
        <v>62.5</v>
      </c>
      <c r="E17" s="35">
        <f>ROUNDUP((AVERAGE('Talento Humano'!AI3:AI14)),2)</f>
        <v>14.59</v>
      </c>
      <c r="F17" s="315" t="s">
        <v>192</v>
      </c>
      <c r="G17" s="35">
        <f>ROUNDUP((AVERAGE('Talento Humano'!AO3:AO14)),2)</f>
        <v>22.92</v>
      </c>
      <c r="H17" s="35">
        <f>ROUNDUP((AVERAGE('Talento Humano'!AU3:AU14)),2)</f>
        <v>14.59</v>
      </c>
      <c r="I17" s="93" t="s">
        <v>666</v>
      </c>
      <c r="J17" s="69" t="s">
        <v>191</v>
      </c>
      <c r="K17" s="69" t="s">
        <v>192</v>
      </c>
      <c r="L17" s="69" t="s">
        <v>192</v>
      </c>
      <c r="M17" s="292" t="s">
        <v>682</v>
      </c>
    </row>
  </sheetData>
  <mergeCells count="9">
    <mergeCell ref="B1:D1"/>
    <mergeCell ref="I4:I5"/>
    <mergeCell ref="M4:M5"/>
    <mergeCell ref="A3:M3"/>
    <mergeCell ref="J4:K4"/>
    <mergeCell ref="L4:L5"/>
    <mergeCell ref="C4:H4"/>
    <mergeCell ref="B4:B5"/>
    <mergeCell ref="A4:A5"/>
  </mergeCells>
  <hyperlinks>
    <hyperlink ref="B17" location="'Talento Humano'!A1" display="Talento Humano" xr:uid="{9498B1C3-4290-4EB7-9D53-FFDC3B5A5271}"/>
    <hyperlink ref="B16" location="Financiera!A1" display="Financiera" xr:uid="{7EBD298A-9E7F-468F-B655-9CE0EB4CF676}"/>
    <hyperlink ref="B15" location="GABYS!A1" display="GABYS" xr:uid="{7D4356C3-59F9-4099-A8BB-49AFAFA84631}"/>
    <hyperlink ref="B13" location="SCYS!A1" display="SCYS" xr:uid="{AB09A716-9D50-4E1B-80A5-44E547B3FA43}"/>
    <hyperlink ref="B12" location="SPE!A1" display="SPE" xr:uid="{38938CCC-291F-4EB5-AE54-AF9A6CED9133}"/>
    <hyperlink ref="B11" location="'Control Interno'!A1" display="Control Interno" xr:uid="{72C05214-6951-4EB2-87BA-92A68D950905}"/>
    <hyperlink ref="B10" location="UCID!A1" display="Control Interno Disciplinario" xr:uid="{4D10C1BE-9193-47FA-98D0-0AEB2992B0DD}"/>
    <hyperlink ref="B9" location="'OF. Jurídica'!A1" display="Of. Jurídica" xr:uid="{5AAFE3F0-E539-4366-A65D-7FC3A0F91B93}"/>
    <hyperlink ref="B8" location="TSI!A1" display="Tecnología y Sistemas de Información" xr:uid="{3C4723CD-F0ED-4B16-B331-DEBCC50FB05B}"/>
    <hyperlink ref="B7" location="Planeación!A1" display="Planeación Institucional" xr:uid="{8895D51F-9192-40FB-B703-00ED56D46231}"/>
    <hyperlink ref="B6" location="Comunicaciones!A1" display="Comunicaciones" xr:uid="{AE518697-9AB8-412F-AFE1-5EFA521AB604}"/>
    <hyperlink ref="B14" location="'Com. Energéticas'!A1" display="Comunidades Energéticas" xr:uid="{429E85E1-83F7-4023-93F1-2DFEF3183F45}"/>
    <hyperlink ref="I12" r:id="rId1" xr:uid="{D31AEC60-8B8F-4DE0-A3A1-769B57E43C7F}"/>
    <hyperlink ref="I13" r:id="rId2" xr:uid="{826C7FAB-6C14-43DD-8276-AE94F04F1DCC}"/>
    <hyperlink ref="I14" r:id="rId3" xr:uid="{E8AB349A-6338-432A-908B-4147955C2C7E}"/>
    <hyperlink ref="I11" r:id="rId4" xr:uid="{170F7F90-88F2-43B1-B92D-54C218FEA86C}"/>
    <hyperlink ref="I6" r:id="rId5" xr:uid="{D85A3CF5-7C07-4073-B8F0-00A6C69BCAC7}"/>
    <hyperlink ref="I8" r:id="rId6" xr:uid="{63236903-7F74-4210-9C89-37A083C5017E}"/>
    <hyperlink ref="I9" r:id="rId7" xr:uid="{570B1AC4-B18F-4749-B915-1D0E0FA7A9A1}"/>
    <hyperlink ref="I10" r:id="rId8" xr:uid="{B9CC29C3-BA33-4087-9B1E-F0B37B3E3812}"/>
    <hyperlink ref="I15" r:id="rId9" xr:uid="{62376EAA-5209-4527-8FC5-3A902E9337AE}"/>
    <hyperlink ref="I17" r:id="rId10" xr:uid="{D8ACC024-DFF5-4F3E-A6B9-B4B36D476016}"/>
    <hyperlink ref="I16" r:id="rId11" xr:uid="{61AD3551-CCA1-4D89-BF3E-062CB3E66EC3}"/>
    <hyperlink ref="I7" r:id="rId12" xr:uid="{C2FB2F16-4A6F-4799-910A-DB9F293B0D82}"/>
    <hyperlink ref="M6" r:id="rId13" xr:uid="{61FD26A0-8D99-4157-929F-E3CCA975CD3F}"/>
    <hyperlink ref="M9" r:id="rId14" xr:uid="{79366070-9318-4CFB-B9E8-F45223F67262}"/>
    <hyperlink ref="M16" r:id="rId15" xr:uid="{658B88CD-3AD6-45E5-8546-FE6641A37DFB}"/>
    <hyperlink ref="M11" r:id="rId16" xr:uid="{05C06124-9858-4DAF-9775-4F02D6C26775}"/>
    <hyperlink ref="M15" r:id="rId17" xr:uid="{9EE93A5C-2ADB-4AF6-A102-7542B67605ED}"/>
    <hyperlink ref="M7" r:id="rId18" xr:uid="{955A2E14-9EAB-4366-84FF-8180EA4FF9FC}"/>
    <hyperlink ref="M13" r:id="rId19" xr:uid="{ABA5D45E-FF9F-442A-BDFF-8B14671218B1}"/>
    <hyperlink ref="M12" r:id="rId20" xr:uid="{647902DE-4BA6-4A0D-A381-8FAA227A9C3A}"/>
    <hyperlink ref="M17" r:id="rId21" xr:uid="{F94ED732-6E2F-4BE2-8792-DE15E9A898DA}"/>
    <hyperlink ref="M8" r:id="rId22" xr:uid="{305B9B34-84DF-4394-9D57-9A81514317DE}"/>
    <hyperlink ref="M10" r:id="rId23" xr:uid="{F8B3A509-42F4-4BB6-ACB7-84BDAAB2C657}"/>
    <hyperlink ref="M14" r:id="rId24" xr:uid="{47F8422C-2CBF-421B-97E5-72AA84F97B10}"/>
  </hyperlinks>
  <printOptions horizontalCentered="1"/>
  <pageMargins left="0.70866141732283472" right="0.70866141732283472" top="0.74803149606299213" bottom="0.74803149606299213" header="0.31496062992125984" footer="0.31496062992125984"/>
  <pageSetup paperSize="9" scale="90" orientation="portrait" horizontalDpi="360" verticalDpi="360" r:id="rId25"/>
  <headerFooter>
    <oddFooter>&amp;R&amp;8Página  &amp;P de &amp;N</oddFooter>
  </headerFooter>
  <drawing r:id="rId2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B74FE-D0EA-4A06-BEC5-611E09D692C7}">
  <sheetPr codeName="Hoja15"/>
  <dimension ref="A1:J227"/>
  <sheetViews>
    <sheetView zoomScale="111" zoomScaleNormal="190" workbookViewId="0">
      <selection activeCell="A2" sqref="A2"/>
    </sheetView>
  </sheetViews>
  <sheetFormatPr baseColWidth="10" defaultRowHeight="15"/>
  <cols>
    <col min="1" max="1" width="48.140625" customWidth="1"/>
  </cols>
  <sheetData>
    <row r="1" spans="1:8" ht="25.9" customHeight="1">
      <c r="A1" s="363" t="s">
        <v>190</v>
      </c>
      <c r="B1" s="363"/>
      <c r="C1" s="363"/>
      <c r="D1" s="363"/>
      <c r="E1" s="363"/>
      <c r="F1" s="363"/>
      <c r="G1" s="363"/>
      <c r="H1" s="363"/>
    </row>
    <row r="2" spans="1:8" ht="4.9000000000000004" customHeight="1"/>
    <row r="6" spans="1:8">
      <c r="A6" s="37" t="s">
        <v>183</v>
      </c>
      <c r="B6" s="38" t="s">
        <v>184</v>
      </c>
      <c r="C6" s="39" t="s">
        <v>185</v>
      </c>
      <c r="D6" s="39" t="s">
        <v>186</v>
      </c>
      <c r="E6" s="39" t="s">
        <v>187</v>
      </c>
      <c r="F6" s="39" t="s">
        <v>188</v>
      </c>
      <c r="G6" s="42" t="s">
        <v>182</v>
      </c>
      <c r="H6" s="42" t="s">
        <v>189</v>
      </c>
    </row>
    <row r="7" spans="1:8" ht="52.15" customHeight="1">
      <c r="A7" s="36"/>
      <c r="B7" s="40">
        <v>0</v>
      </c>
      <c r="C7" s="40">
        <v>0</v>
      </c>
      <c r="D7" s="40">
        <v>0</v>
      </c>
      <c r="E7" s="40">
        <v>0</v>
      </c>
      <c r="F7" s="40">
        <v>0</v>
      </c>
      <c r="G7" s="43">
        <f>SUM(C7:F7)</f>
        <v>0</v>
      </c>
      <c r="H7" s="44" t="e">
        <f>SCYS!#REF!</f>
        <v>#REF!</v>
      </c>
    </row>
    <row r="8" spans="1:8" ht="52.15" customHeight="1">
      <c r="A8" s="36"/>
      <c r="B8" s="40">
        <v>0</v>
      </c>
      <c r="C8" s="40">
        <v>0</v>
      </c>
      <c r="D8" s="40">
        <v>0</v>
      </c>
      <c r="E8" s="40">
        <v>0</v>
      </c>
      <c r="F8" s="40">
        <v>0</v>
      </c>
      <c r="G8" s="43">
        <f t="shared" ref="G8:G12" si="0">SUM(C8:F8)</f>
        <v>0</v>
      </c>
      <c r="H8" s="44" t="e">
        <f>SCYS!#REF!</f>
        <v>#REF!</v>
      </c>
    </row>
    <row r="9" spans="1:8" ht="52.15" customHeight="1">
      <c r="A9" s="36"/>
      <c r="B9" s="40">
        <v>0</v>
      </c>
      <c r="C9" s="40">
        <v>0</v>
      </c>
      <c r="D9" s="40">
        <v>0</v>
      </c>
      <c r="E9" s="40">
        <v>0</v>
      </c>
      <c r="F9" s="40">
        <v>0</v>
      </c>
      <c r="G9" s="43">
        <f t="shared" si="0"/>
        <v>0</v>
      </c>
      <c r="H9" s="44" t="e">
        <f>SCYS!#REF!</f>
        <v>#REF!</v>
      </c>
    </row>
    <row r="10" spans="1:8" ht="52.15" customHeight="1">
      <c r="A10" s="36"/>
      <c r="B10" s="40">
        <v>0</v>
      </c>
      <c r="C10" s="40">
        <v>0</v>
      </c>
      <c r="D10" s="40">
        <v>0</v>
      </c>
      <c r="E10" s="40">
        <v>0</v>
      </c>
      <c r="F10" s="40">
        <v>0</v>
      </c>
      <c r="G10" s="47">
        <f t="shared" si="0"/>
        <v>0</v>
      </c>
      <c r="H10" s="44" t="e">
        <f>SCYS!#REF!</f>
        <v>#REF!</v>
      </c>
    </row>
    <row r="11" spans="1:8" ht="52.15" customHeight="1">
      <c r="A11" s="36"/>
      <c r="B11" s="40">
        <v>0</v>
      </c>
      <c r="C11" s="40">
        <v>0</v>
      </c>
      <c r="D11" s="40">
        <v>0</v>
      </c>
      <c r="E11" s="40">
        <v>0</v>
      </c>
      <c r="F11" s="40">
        <v>0</v>
      </c>
      <c r="G11" s="48">
        <f t="shared" si="0"/>
        <v>0</v>
      </c>
      <c r="H11" s="46" t="e">
        <f>SCYS!#REF!</f>
        <v>#REF!</v>
      </c>
    </row>
    <row r="12" spans="1:8" ht="52.15" customHeight="1">
      <c r="A12" s="36"/>
      <c r="B12" s="40">
        <v>0</v>
      </c>
      <c r="C12" s="40">
        <v>0</v>
      </c>
      <c r="D12" s="40">
        <v>0</v>
      </c>
      <c r="E12" s="40">
        <v>0</v>
      </c>
      <c r="F12" s="40">
        <v>0</v>
      </c>
      <c r="G12" s="48">
        <f t="shared" si="0"/>
        <v>0</v>
      </c>
      <c r="H12" s="44" t="e">
        <f>SCYS!#REF!</f>
        <v>#REF!</v>
      </c>
    </row>
    <row r="13" spans="1:8" ht="25.9" customHeight="1">
      <c r="A13" s="363" t="s">
        <v>190</v>
      </c>
      <c r="B13" s="363"/>
      <c r="C13" s="363"/>
      <c r="D13" s="363"/>
      <c r="E13" s="363"/>
      <c r="F13" s="363"/>
      <c r="G13" s="363"/>
      <c r="H13" s="363"/>
    </row>
    <row r="14" spans="1:8" ht="4.9000000000000004" customHeight="1"/>
    <row r="18" spans="1:8">
      <c r="A18" s="37" t="s">
        <v>183</v>
      </c>
      <c r="B18" s="38" t="s">
        <v>184</v>
      </c>
      <c r="C18" s="39" t="s">
        <v>185</v>
      </c>
      <c r="D18" s="39" t="s">
        <v>186</v>
      </c>
      <c r="E18" s="39" t="s">
        <v>187</v>
      </c>
      <c r="F18" s="39" t="s">
        <v>188</v>
      </c>
      <c r="G18" s="42" t="s">
        <v>182</v>
      </c>
      <c r="H18" s="42" t="s">
        <v>189</v>
      </c>
    </row>
    <row r="19" spans="1:8" ht="36">
      <c r="A19" s="36" t="s">
        <v>41</v>
      </c>
      <c r="B19" s="40">
        <v>1390</v>
      </c>
      <c r="C19" s="40">
        <v>0</v>
      </c>
      <c r="D19" s="40">
        <v>0</v>
      </c>
      <c r="E19" s="40">
        <v>0</v>
      </c>
      <c r="F19" s="40">
        <v>0</v>
      </c>
      <c r="G19" s="60">
        <f t="shared" ref="G19" si="1">SUM(C19:F19)</f>
        <v>0</v>
      </c>
      <c r="H19" s="44">
        <f>G19*100/B19</f>
        <v>0</v>
      </c>
    </row>
    <row r="20" spans="1:8" ht="48">
      <c r="A20" s="36" t="s">
        <v>42</v>
      </c>
      <c r="B20" s="40">
        <v>3</v>
      </c>
      <c r="C20" s="40">
        <v>0</v>
      </c>
      <c r="D20" s="40">
        <v>0</v>
      </c>
      <c r="E20" s="40">
        <v>0</v>
      </c>
      <c r="F20" s="40">
        <v>0</v>
      </c>
      <c r="G20" s="60">
        <f t="shared" ref="G20:G22" si="2">SUM(C20:F20)</f>
        <v>0</v>
      </c>
      <c r="H20" s="44">
        <f t="shared" ref="H20:H24" si="3">G20*100/B20</f>
        <v>0</v>
      </c>
    </row>
    <row r="21" spans="1:8" ht="36">
      <c r="A21" s="36" t="s">
        <v>43</v>
      </c>
      <c r="B21" s="40">
        <v>2</v>
      </c>
      <c r="C21" s="40">
        <v>0</v>
      </c>
      <c r="D21" s="40">
        <v>0</v>
      </c>
      <c r="E21" s="40">
        <v>0</v>
      </c>
      <c r="F21" s="40">
        <v>0</v>
      </c>
      <c r="G21" s="60">
        <f t="shared" si="2"/>
        <v>0</v>
      </c>
      <c r="H21" s="44">
        <f t="shared" si="3"/>
        <v>0</v>
      </c>
    </row>
    <row r="22" spans="1:8" ht="72">
      <c r="A22" s="36" t="s">
        <v>44</v>
      </c>
      <c r="B22" s="40">
        <v>4</v>
      </c>
      <c r="C22" s="40">
        <v>1</v>
      </c>
      <c r="D22" s="40">
        <v>0</v>
      </c>
      <c r="E22" s="40">
        <v>1</v>
      </c>
      <c r="F22" s="40">
        <v>1</v>
      </c>
      <c r="G22" s="60">
        <f t="shared" si="2"/>
        <v>3</v>
      </c>
      <c r="H22" s="44">
        <f t="shared" si="3"/>
        <v>75</v>
      </c>
    </row>
    <row r="23" spans="1:8" ht="180">
      <c r="A23" s="36" t="s">
        <v>180</v>
      </c>
      <c r="B23" s="40">
        <v>1</v>
      </c>
      <c r="C23" s="41">
        <v>0.06</v>
      </c>
      <c r="D23" s="41">
        <v>0.24</v>
      </c>
      <c r="E23" s="41">
        <v>0.3</v>
      </c>
      <c r="F23" s="41">
        <v>0.62</v>
      </c>
      <c r="G23" s="48">
        <f t="shared" ref="G23:G29" si="4">SUM(C23:F23)</f>
        <v>1.22</v>
      </c>
      <c r="H23" s="44">
        <f t="shared" si="3"/>
        <v>122</v>
      </c>
    </row>
    <row r="24" spans="1:8" ht="60">
      <c r="A24" s="36" t="s">
        <v>45</v>
      </c>
      <c r="B24" s="40">
        <v>68</v>
      </c>
      <c r="C24" s="41">
        <v>0.17</v>
      </c>
      <c r="D24" s="41">
        <v>0.25</v>
      </c>
      <c r="E24" s="41">
        <v>0.17</v>
      </c>
      <c r="F24" s="40">
        <v>13</v>
      </c>
      <c r="G24" s="48">
        <f t="shared" si="4"/>
        <v>13.59</v>
      </c>
      <c r="H24" s="44">
        <f t="shared" si="3"/>
        <v>19.985294117647058</v>
      </c>
    </row>
    <row r="25" spans="1:8" ht="30.6" hidden="1" customHeight="1">
      <c r="F25">
        <v>0.2</v>
      </c>
    </row>
    <row r="26" spans="1:8" hidden="1">
      <c r="F26">
        <v>0.2</v>
      </c>
    </row>
    <row r="27" spans="1:8" hidden="1">
      <c r="A27" s="37" t="s">
        <v>183</v>
      </c>
      <c r="B27" s="38" t="s">
        <v>184</v>
      </c>
      <c r="C27" s="39" t="s">
        <v>185</v>
      </c>
      <c r="D27" s="39" t="s">
        <v>186</v>
      </c>
      <c r="E27" s="39" t="s">
        <v>187</v>
      </c>
      <c r="F27" s="39" t="s">
        <v>188</v>
      </c>
      <c r="G27" s="42" t="s">
        <v>182</v>
      </c>
      <c r="H27" s="42" t="s">
        <v>189</v>
      </c>
    </row>
    <row r="28" spans="1:8" ht="180">
      <c r="A28" s="36" t="s">
        <v>46</v>
      </c>
      <c r="B28" s="40">
        <v>100</v>
      </c>
      <c r="C28" s="40">
        <v>0</v>
      </c>
      <c r="D28" s="40">
        <v>0</v>
      </c>
      <c r="E28" s="41">
        <v>0.1</v>
      </c>
      <c r="F28" s="40"/>
      <c r="G28" s="48">
        <f t="shared" si="4"/>
        <v>0.1</v>
      </c>
      <c r="H28" s="44">
        <f t="shared" ref="H28:H29" si="5">G28*100/B28</f>
        <v>0.1</v>
      </c>
    </row>
    <row r="29" spans="1:8" ht="132">
      <c r="A29" s="36" t="s">
        <v>47</v>
      </c>
      <c r="B29" s="40">
        <v>1</v>
      </c>
      <c r="C29" s="40">
        <v>0</v>
      </c>
      <c r="D29" s="40">
        <v>0</v>
      </c>
      <c r="E29" s="41">
        <v>0.1</v>
      </c>
      <c r="F29" s="40"/>
      <c r="G29" s="48">
        <f t="shared" si="4"/>
        <v>0.1</v>
      </c>
      <c r="H29" s="44">
        <f t="shared" si="5"/>
        <v>10</v>
      </c>
    </row>
    <row r="34" spans="1:8">
      <c r="A34" s="37" t="s">
        <v>183</v>
      </c>
      <c r="B34" s="38" t="s">
        <v>184</v>
      </c>
      <c r="C34" s="39" t="s">
        <v>185</v>
      </c>
      <c r="D34" s="39" t="s">
        <v>186</v>
      </c>
      <c r="E34" s="39" t="s">
        <v>187</v>
      </c>
      <c r="F34" s="39" t="s">
        <v>188</v>
      </c>
      <c r="G34" s="42" t="s">
        <v>182</v>
      </c>
      <c r="H34" s="42" t="s">
        <v>189</v>
      </c>
    </row>
    <row r="35" spans="1:8" ht="36">
      <c r="A35" s="36" t="s">
        <v>17</v>
      </c>
      <c r="B35" s="40">
        <v>35</v>
      </c>
      <c r="C35" s="40">
        <v>0</v>
      </c>
      <c r="D35" s="40">
        <v>14</v>
      </c>
      <c r="E35" s="40">
        <v>19</v>
      </c>
      <c r="F35" s="40">
        <f>86-D35-E35</f>
        <v>53</v>
      </c>
      <c r="G35" s="43">
        <f t="shared" ref="G35:G41" si="6">SUM(C35:F35)</f>
        <v>86</v>
      </c>
      <c r="H35" s="44">
        <f>G35*100/B35</f>
        <v>245.71428571428572</v>
      </c>
    </row>
    <row r="36" spans="1:8" ht="24">
      <c r="A36" s="36" t="s">
        <v>18</v>
      </c>
      <c r="B36" s="40">
        <v>8500</v>
      </c>
      <c r="C36" s="40">
        <v>0</v>
      </c>
      <c r="D36" s="40">
        <v>3333</v>
      </c>
      <c r="E36" s="40">
        <v>11505</v>
      </c>
      <c r="F36" s="40"/>
      <c r="G36" s="43">
        <f t="shared" si="6"/>
        <v>14838</v>
      </c>
      <c r="H36" s="44">
        <f t="shared" ref="H36:H42" si="7">G36*100/B36</f>
        <v>174.56470588235294</v>
      </c>
    </row>
    <row r="37" spans="1:8" ht="48">
      <c r="A37" s="36" t="s">
        <v>19</v>
      </c>
      <c r="B37" s="40">
        <v>40</v>
      </c>
      <c r="C37" s="40">
        <v>6</v>
      </c>
      <c r="D37" s="40">
        <v>7</v>
      </c>
      <c r="E37" s="40">
        <v>4</v>
      </c>
      <c r="F37" s="40"/>
      <c r="G37" s="43">
        <f t="shared" si="6"/>
        <v>17</v>
      </c>
      <c r="H37" s="44">
        <f t="shared" si="7"/>
        <v>42.5</v>
      </c>
    </row>
    <row r="38" spans="1:8" ht="24">
      <c r="A38" s="73" t="s">
        <v>20</v>
      </c>
      <c r="B38" s="40">
        <v>20</v>
      </c>
      <c r="C38" s="40">
        <v>7</v>
      </c>
      <c r="D38" s="40">
        <v>33</v>
      </c>
      <c r="E38" s="40">
        <v>7</v>
      </c>
      <c r="F38" s="40"/>
      <c r="G38" s="43">
        <f t="shared" si="6"/>
        <v>47</v>
      </c>
      <c r="H38" s="44">
        <f t="shared" si="7"/>
        <v>235</v>
      </c>
    </row>
    <row r="39" spans="1:8" ht="36">
      <c r="A39" s="73" t="s">
        <v>21</v>
      </c>
      <c r="B39" s="40">
        <v>15</v>
      </c>
      <c r="C39" s="40">
        <v>4</v>
      </c>
      <c r="D39" s="40">
        <v>0</v>
      </c>
      <c r="E39" s="40">
        <v>1</v>
      </c>
      <c r="F39" s="45"/>
      <c r="G39" s="43">
        <f t="shared" si="6"/>
        <v>5</v>
      </c>
      <c r="H39" s="44">
        <f t="shared" si="7"/>
        <v>33.333333333333336</v>
      </c>
    </row>
    <row r="40" spans="1:8" ht="24">
      <c r="A40" s="36" t="s">
        <v>22</v>
      </c>
      <c r="B40" s="40">
        <v>1</v>
      </c>
      <c r="C40" s="40">
        <v>3</v>
      </c>
      <c r="D40" s="40">
        <v>1</v>
      </c>
      <c r="E40" s="40">
        <v>3</v>
      </c>
      <c r="F40" s="40"/>
      <c r="G40" s="43">
        <f t="shared" si="6"/>
        <v>7</v>
      </c>
      <c r="H40" s="44">
        <f t="shared" si="7"/>
        <v>700</v>
      </c>
    </row>
    <row r="41" spans="1:8" ht="48">
      <c r="A41" s="74" t="s">
        <v>23</v>
      </c>
      <c r="B41" s="40">
        <v>15</v>
      </c>
      <c r="C41" s="40">
        <v>4</v>
      </c>
      <c r="D41" s="40">
        <v>30</v>
      </c>
      <c r="E41" s="40">
        <v>14</v>
      </c>
      <c r="F41" s="40"/>
      <c r="G41" s="43">
        <f t="shared" si="6"/>
        <v>48</v>
      </c>
      <c r="H41" s="44">
        <f t="shared" si="7"/>
        <v>320</v>
      </c>
    </row>
    <row r="42" spans="1:8" ht="36">
      <c r="A42" s="36" t="s">
        <v>24</v>
      </c>
      <c r="B42" s="40">
        <v>1</v>
      </c>
      <c r="C42" s="40">
        <v>0</v>
      </c>
      <c r="D42" s="41">
        <v>0.7</v>
      </c>
      <c r="E42" s="41">
        <v>1</v>
      </c>
      <c r="F42" s="40"/>
      <c r="G42" s="48">
        <v>1</v>
      </c>
      <c r="H42" s="44">
        <f t="shared" si="7"/>
        <v>100</v>
      </c>
    </row>
    <row r="43" spans="1:8">
      <c r="A43" s="50"/>
      <c r="B43" s="51"/>
      <c r="C43" s="51"/>
      <c r="D43" s="52"/>
      <c r="E43" s="52"/>
      <c r="F43" s="51"/>
      <c r="G43" s="53"/>
      <c r="H43" s="54"/>
    </row>
    <row r="44" spans="1:8">
      <c r="A44" s="50"/>
      <c r="B44" s="51"/>
      <c r="C44" s="51"/>
      <c r="D44" s="52"/>
      <c r="E44" s="52"/>
      <c r="F44" s="51"/>
      <c r="G44" s="53"/>
      <c r="H44" s="54"/>
    </row>
    <row r="45" spans="1:8">
      <c r="A45" s="50"/>
      <c r="B45" s="51"/>
      <c r="C45" s="51"/>
      <c r="D45" s="52"/>
      <c r="E45" s="52"/>
      <c r="F45" s="51"/>
      <c r="G45" s="53"/>
      <c r="H45" s="54"/>
    </row>
    <row r="46" spans="1:8">
      <c r="A46" s="50"/>
      <c r="B46" s="51"/>
      <c r="C46" s="51"/>
      <c r="D46" s="52"/>
      <c r="E46" s="52"/>
      <c r="F46" s="51"/>
    </row>
    <row r="50" spans="1:8">
      <c r="A50" s="37" t="s">
        <v>183</v>
      </c>
      <c r="B50" s="38" t="s">
        <v>184</v>
      </c>
      <c r="C50" s="39" t="s">
        <v>185</v>
      </c>
      <c r="D50" s="39" t="s">
        <v>186</v>
      </c>
      <c r="E50" s="39" t="s">
        <v>187</v>
      </c>
      <c r="F50" s="39" t="s">
        <v>188</v>
      </c>
      <c r="G50" s="42" t="s">
        <v>182</v>
      </c>
      <c r="H50" s="42" t="s">
        <v>189</v>
      </c>
    </row>
    <row r="51" spans="1:8" ht="24">
      <c r="A51" s="36" t="s">
        <v>62</v>
      </c>
      <c r="B51" s="55">
        <v>4</v>
      </c>
      <c r="C51" s="55">
        <v>0</v>
      </c>
      <c r="D51" s="55">
        <v>1</v>
      </c>
      <c r="E51" s="55">
        <v>1</v>
      </c>
      <c r="F51" s="40"/>
      <c r="G51" s="43">
        <f>SUM(C51:F51)</f>
        <v>2</v>
      </c>
      <c r="H51" s="44">
        <f>G51*100/B51</f>
        <v>50</v>
      </c>
    </row>
    <row r="52" spans="1:8" ht="24">
      <c r="A52" s="36" t="s">
        <v>63</v>
      </c>
      <c r="B52" s="55">
        <v>1</v>
      </c>
      <c r="C52" s="55">
        <v>1</v>
      </c>
      <c r="D52" s="55">
        <v>1</v>
      </c>
      <c r="E52" s="55">
        <v>0</v>
      </c>
      <c r="F52" s="40"/>
      <c r="G52" s="43">
        <f>SUM(C52:F52)</f>
        <v>2</v>
      </c>
      <c r="H52" s="44">
        <f t="shared" ref="H52:H65" si="8">G52*100/B52</f>
        <v>200</v>
      </c>
    </row>
    <row r="53" spans="1:8" ht="24">
      <c r="A53" s="36" t="s">
        <v>64</v>
      </c>
      <c r="B53" s="55">
        <v>1</v>
      </c>
      <c r="C53" s="55">
        <v>1</v>
      </c>
      <c r="D53" s="55">
        <v>1</v>
      </c>
      <c r="E53" s="55">
        <v>1</v>
      </c>
      <c r="F53" s="40"/>
      <c r="G53" s="43">
        <f>SUM(C53:F53)</f>
        <v>3</v>
      </c>
      <c r="H53" s="44">
        <f t="shared" si="8"/>
        <v>300</v>
      </c>
    </row>
    <row r="54" spans="1:8" ht="24">
      <c r="A54" s="36" t="s">
        <v>65</v>
      </c>
      <c r="B54" s="55">
        <v>4</v>
      </c>
      <c r="C54" s="55">
        <v>1</v>
      </c>
      <c r="D54" s="55">
        <v>1</v>
      </c>
      <c r="E54" s="55">
        <v>1</v>
      </c>
      <c r="F54" s="40"/>
      <c r="G54" s="43">
        <f>SUM(C54:F54)</f>
        <v>3</v>
      </c>
      <c r="H54" s="44">
        <f t="shared" si="8"/>
        <v>75</v>
      </c>
    </row>
    <row r="55" spans="1:8" ht="24">
      <c r="A55" s="36" t="s">
        <v>66</v>
      </c>
      <c r="B55" s="55">
        <v>2</v>
      </c>
      <c r="C55" s="55">
        <v>1</v>
      </c>
      <c r="D55" s="55">
        <v>1</v>
      </c>
      <c r="E55" s="55">
        <v>1</v>
      </c>
      <c r="F55" s="40"/>
      <c r="G55" s="43">
        <f>SUM(C55:F55)</f>
        <v>3</v>
      </c>
      <c r="H55" s="44">
        <f t="shared" si="8"/>
        <v>150</v>
      </c>
    </row>
    <row r="56" spans="1:8" ht="36">
      <c r="A56" s="36" t="s">
        <v>67</v>
      </c>
      <c r="B56" s="56">
        <v>1</v>
      </c>
      <c r="C56" s="63">
        <v>1</v>
      </c>
      <c r="D56" s="62">
        <v>1</v>
      </c>
      <c r="E56" s="56">
        <v>0</v>
      </c>
      <c r="F56" s="40"/>
      <c r="G56" s="57">
        <f t="shared" ref="G56:G57" si="9">SUM(C56:F56)</f>
        <v>2</v>
      </c>
      <c r="H56" s="44">
        <f t="shared" si="8"/>
        <v>200</v>
      </c>
    </row>
    <row r="57" spans="1:8" ht="24">
      <c r="A57" s="36" t="s">
        <v>68</v>
      </c>
      <c r="B57" s="56">
        <v>1</v>
      </c>
      <c r="C57" s="55">
        <v>0</v>
      </c>
      <c r="D57" s="55">
        <v>1</v>
      </c>
      <c r="E57" s="56">
        <v>1</v>
      </c>
      <c r="F57" s="40"/>
      <c r="G57" s="57">
        <f t="shared" si="9"/>
        <v>2</v>
      </c>
      <c r="H57" s="44">
        <f t="shared" si="8"/>
        <v>200</v>
      </c>
    </row>
    <row r="58" spans="1:8" ht="24">
      <c r="A58" s="36" t="s">
        <v>69</v>
      </c>
      <c r="B58" s="55">
        <v>4</v>
      </c>
      <c r="C58" s="55">
        <v>1</v>
      </c>
      <c r="D58" s="55">
        <v>1</v>
      </c>
      <c r="E58" s="55">
        <v>1</v>
      </c>
      <c r="F58" s="40"/>
      <c r="G58" s="43">
        <f>SUM(C58:F58)</f>
        <v>3</v>
      </c>
      <c r="H58" s="44">
        <f t="shared" si="8"/>
        <v>75</v>
      </c>
    </row>
    <row r="59" spans="1:8">
      <c r="A59" s="36" t="s">
        <v>70</v>
      </c>
      <c r="B59" s="55">
        <v>1</v>
      </c>
      <c r="C59" s="55">
        <v>1</v>
      </c>
      <c r="D59" s="55">
        <v>1</v>
      </c>
      <c r="E59" s="55">
        <v>1</v>
      </c>
      <c r="F59" s="40"/>
      <c r="G59" s="43">
        <f t="shared" ref="G59:G78" si="10">SUM(C59:F59)</f>
        <v>3</v>
      </c>
      <c r="H59" s="44">
        <f t="shared" si="8"/>
        <v>300</v>
      </c>
    </row>
    <row r="60" spans="1:8" ht="72">
      <c r="A60" s="36" t="s">
        <v>71</v>
      </c>
      <c r="B60" s="55">
        <v>6</v>
      </c>
      <c r="C60" s="55">
        <v>1</v>
      </c>
      <c r="D60" s="55">
        <v>1</v>
      </c>
      <c r="E60" s="55">
        <v>1</v>
      </c>
      <c r="F60" s="40"/>
      <c r="G60" s="43">
        <f t="shared" si="10"/>
        <v>3</v>
      </c>
      <c r="H60" s="44">
        <f t="shared" si="8"/>
        <v>50</v>
      </c>
    </row>
    <row r="61" spans="1:8" ht="24">
      <c r="A61" s="36" t="s">
        <v>72</v>
      </c>
      <c r="B61" s="56">
        <v>1</v>
      </c>
      <c r="C61" s="62">
        <v>2</v>
      </c>
      <c r="D61" s="63">
        <v>0.25</v>
      </c>
      <c r="E61" s="62">
        <v>2</v>
      </c>
      <c r="F61" s="40"/>
      <c r="G61" s="57">
        <f t="shared" si="10"/>
        <v>4.25</v>
      </c>
      <c r="H61" s="44">
        <f t="shared" si="8"/>
        <v>425</v>
      </c>
    </row>
    <row r="62" spans="1:8" ht="60">
      <c r="A62" s="36" t="s">
        <v>73</v>
      </c>
      <c r="B62" s="55">
        <v>4</v>
      </c>
      <c r="C62" s="55">
        <v>1</v>
      </c>
      <c r="D62" s="55">
        <v>2</v>
      </c>
      <c r="E62" s="55">
        <v>1</v>
      </c>
      <c r="F62" s="40"/>
      <c r="G62" s="43">
        <f t="shared" si="10"/>
        <v>4</v>
      </c>
      <c r="H62" s="44">
        <f t="shared" si="8"/>
        <v>100</v>
      </c>
    </row>
    <row r="63" spans="1:8" ht="24">
      <c r="A63" s="36" t="s">
        <v>74</v>
      </c>
      <c r="B63" s="55">
        <v>1</v>
      </c>
      <c r="C63" s="55">
        <v>1</v>
      </c>
      <c r="D63" s="55">
        <v>1</v>
      </c>
      <c r="E63" s="55">
        <v>1</v>
      </c>
      <c r="F63" s="40"/>
      <c r="G63" s="43">
        <f t="shared" si="10"/>
        <v>3</v>
      </c>
      <c r="H63" s="44">
        <f t="shared" si="8"/>
        <v>300</v>
      </c>
    </row>
    <row r="64" spans="1:8" ht="48">
      <c r="A64" s="36" t="s">
        <v>75</v>
      </c>
      <c r="B64" s="55">
        <v>1</v>
      </c>
      <c r="C64" s="55">
        <v>0</v>
      </c>
      <c r="D64" s="55">
        <v>1</v>
      </c>
      <c r="E64" s="55">
        <v>0</v>
      </c>
      <c r="F64" s="40"/>
      <c r="G64" s="43">
        <f t="shared" si="10"/>
        <v>1</v>
      </c>
      <c r="H64" s="44">
        <f t="shared" si="8"/>
        <v>100</v>
      </c>
    </row>
    <row r="65" spans="1:8">
      <c r="A65" s="36" t="s">
        <v>76</v>
      </c>
      <c r="B65" s="55">
        <v>1</v>
      </c>
      <c r="C65" s="55">
        <v>0</v>
      </c>
      <c r="D65" s="55">
        <v>1</v>
      </c>
      <c r="E65" s="55">
        <v>0</v>
      </c>
      <c r="F65" s="40"/>
      <c r="G65" s="43">
        <f t="shared" si="10"/>
        <v>1</v>
      </c>
      <c r="H65" s="44">
        <f t="shared" si="8"/>
        <v>100</v>
      </c>
    </row>
    <row r="69" spans="1:8">
      <c r="A69" s="37" t="s">
        <v>183</v>
      </c>
      <c r="B69" s="38" t="s">
        <v>184</v>
      </c>
      <c r="C69" s="39" t="s">
        <v>185</v>
      </c>
      <c r="D69" s="39" t="s">
        <v>186</v>
      </c>
      <c r="E69" s="39" t="s">
        <v>187</v>
      </c>
      <c r="F69" s="39" t="s">
        <v>188</v>
      </c>
      <c r="G69" s="42" t="s">
        <v>182</v>
      </c>
      <c r="H69" s="42" t="s">
        <v>189</v>
      </c>
    </row>
    <row r="70" spans="1:8">
      <c r="A70" s="36" t="s">
        <v>77</v>
      </c>
      <c r="B70" s="56">
        <v>1</v>
      </c>
      <c r="C70" s="55">
        <v>1</v>
      </c>
      <c r="D70" s="55">
        <v>1</v>
      </c>
      <c r="E70" s="55">
        <v>1</v>
      </c>
      <c r="F70" s="40"/>
      <c r="G70" s="43">
        <f t="shared" si="10"/>
        <v>3</v>
      </c>
      <c r="H70" s="44">
        <f t="shared" ref="H70:H78" si="11">G70*100/B70</f>
        <v>300</v>
      </c>
    </row>
    <row r="71" spans="1:8">
      <c r="A71" s="36" t="s">
        <v>78</v>
      </c>
      <c r="B71" s="55">
        <v>3</v>
      </c>
      <c r="C71" s="55">
        <v>0</v>
      </c>
      <c r="D71" s="55">
        <v>1</v>
      </c>
      <c r="E71" s="55">
        <v>0</v>
      </c>
      <c r="F71" s="40"/>
      <c r="G71" s="43">
        <f t="shared" si="10"/>
        <v>1</v>
      </c>
      <c r="H71" s="44">
        <f t="shared" si="11"/>
        <v>33.333333333333336</v>
      </c>
    </row>
    <row r="72" spans="1:8" ht="24">
      <c r="A72" s="36" t="s">
        <v>79</v>
      </c>
      <c r="B72" s="55">
        <v>1</v>
      </c>
      <c r="C72" s="55">
        <v>1</v>
      </c>
      <c r="D72" s="55">
        <v>1</v>
      </c>
      <c r="E72" s="55">
        <v>1</v>
      </c>
      <c r="F72" s="40"/>
      <c r="G72" s="43">
        <f t="shared" si="10"/>
        <v>3</v>
      </c>
      <c r="H72" s="44">
        <f t="shared" si="11"/>
        <v>300</v>
      </c>
    </row>
    <row r="73" spans="1:8" ht="24">
      <c r="A73" s="36" t="s">
        <v>80</v>
      </c>
      <c r="B73" s="55">
        <v>1</v>
      </c>
      <c r="C73" s="55">
        <v>0</v>
      </c>
      <c r="D73" s="55">
        <v>0</v>
      </c>
      <c r="E73" s="55">
        <v>0</v>
      </c>
      <c r="F73" s="40"/>
      <c r="G73" s="43">
        <f t="shared" si="10"/>
        <v>0</v>
      </c>
      <c r="H73" s="44">
        <f t="shared" si="11"/>
        <v>0</v>
      </c>
    </row>
    <row r="74" spans="1:8" ht="36">
      <c r="A74" s="36" t="s">
        <v>81</v>
      </c>
      <c r="B74" s="56">
        <v>1</v>
      </c>
      <c r="C74" s="56">
        <v>1</v>
      </c>
      <c r="D74" s="55">
        <v>0</v>
      </c>
      <c r="E74" s="56">
        <v>1</v>
      </c>
      <c r="F74" s="40"/>
      <c r="G74" s="57">
        <f t="shared" si="10"/>
        <v>2</v>
      </c>
      <c r="H74" s="44">
        <f t="shared" si="11"/>
        <v>200</v>
      </c>
    </row>
    <row r="75" spans="1:8" ht="24">
      <c r="A75" s="36" t="s">
        <v>82</v>
      </c>
      <c r="B75" s="56">
        <v>1</v>
      </c>
      <c r="C75" s="56">
        <v>1</v>
      </c>
      <c r="D75" s="55">
        <v>0</v>
      </c>
      <c r="E75" s="56">
        <v>1</v>
      </c>
      <c r="F75" s="40"/>
      <c r="G75" s="57">
        <f t="shared" si="10"/>
        <v>2</v>
      </c>
      <c r="H75" s="44">
        <f t="shared" si="11"/>
        <v>200</v>
      </c>
    </row>
    <row r="76" spans="1:8" ht="24">
      <c r="A76" s="36" t="s">
        <v>83</v>
      </c>
      <c r="B76" s="56">
        <v>1</v>
      </c>
      <c r="C76" s="56">
        <v>1</v>
      </c>
      <c r="D76" s="55">
        <v>0</v>
      </c>
      <c r="E76" s="56">
        <v>1</v>
      </c>
      <c r="F76" s="40"/>
      <c r="G76" s="57">
        <f t="shared" si="10"/>
        <v>2</v>
      </c>
      <c r="H76" s="44">
        <f t="shared" si="11"/>
        <v>200</v>
      </c>
    </row>
    <row r="77" spans="1:8" ht="24">
      <c r="A77" s="36" t="s">
        <v>84</v>
      </c>
      <c r="B77" s="56">
        <v>1</v>
      </c>
      <c r="C77" s="56">
        <v>1</v>
      </c>
      <c r="D77" s="55">
        <v>0</v>
      </c>
      <c r="E77" s="55">
        <v>0</v>
      </c>
      <c r="F77" s="40"/>
      <c r="G77" s="57">
        <f t="shared" si="10"/>
        <v>1</v>
      </c>
      <c r="H77" s="44">
        <f t="shared" si="11"/>
        <v>100</v>
      </c>
    </row>
    <row r="78" spans="1:8" ht="36">
      <c r="A78" s="36" t="s">
        <v>85</v>
      </c>
      <c r="B78" s="56">
        <v>1</v>
      </c>
      <c r="C78" s="56">
        <v>1</v>
      </c>
      <c r="D78" s="55">
        <v>0</v>
      </c>
      <c r="E78" s="55">
        <v>0</v>
      </c>
      <c r="F78" s="40"/>
      <c r="G78" s="57">
        <f t="shared" si="10"/>
        <v>1</v>
      </c>
      <c r="H78" s="44">
        <f t="shared" si="11"/>
        <v>100</v>
      </c>
    </row>
    <row r="87" spans="1:8">
      <c r="A87" s="58" t="s">
        <v>183</v>
      </c>
      <c r="B87" s="38" t="s">
        <v>184</v>
      </c>
      <c r="C87" s="39" t="s">
        <v>185</v>
      </c>
      <c r="D87" s="39" t="s">
        <v>186</v>
      </c>
      <c r="E87" s="39" t="s">
        <v>187</v>
      </c>
      <c r="F87" s="39" t="s">
        <v>188</v>
      </c>
      <c r="G87" s="59" t="s">
        <v>182</v>
      </c>
      <c r="H87" s="42" t="s">
        <v>189</v>
      </c>
    </row>
    <row r="88" spans="1:8" ht="24">
      <c r="A88" s="49" t="s">
        <v>109</v>
      </c>
      <c r="B88" s="55">
        <v>66</v>
      </c>
      <c r="C88" s="55">
        <v>7</v>
      </c>
      <c r="D88" s="55">
        <v>11</v>
      </c>
      <c r="E88" s="55">
        <v>9</v>
      </c>
      <c r="F88" s="55">
        <v>0</v>
      </c>
      <c r="G88" s="60">
        <f t="shared" ref="G88:G95" si="12">SUM(C88:F88)</f>
        <v>27</v>
      </c>
      <c r="H88" s="44">
        <f t="shared" ref="H88:H100" si="13">G88*100/B88</f>
        <v>40.909090909090907</v>
      </c>
    </row>
    <row r="89" spans="1:8" ht="24">
      <c r="A89" s="49" t="s">
        <v>110</v>
      </c>
      <c r="B89" s="55">
        <v>44</v>
      </c>
      <c r="C89" s="55">
        <v>1</v>
      </c>
      <c r="D89" s="55">
        <v>0</v>
      </c>
      <c r="E89" s="55">
        <v>16.5</v>
      </c>
      <c r="F89" s="55">
        <v>0</v>
      </c>
      <c r="G89" s="60">
        <f t="shared" si="12"/>
        <v>17.5</v>
      </c>
      <c r="H89" s="44">
        <f t="shared" si="13"/>
        <v>39.772727272727273</v>
      </c>
    </row>
    <row r="90" spans="1:8" ht="24">
      <c r="A90" s="49" t="s">
        <v>111</v>
      </c>
      <c r="B90" s="55">
        <v>22</v>
      </c>
      <c r="C90" s="55">
        <v>0</v>
      </c>
      <c r="D90" s="55">
        <v>0</v>
      </c>
      <c r="E90" s="55">
        <v>0</v>
      </c>
      <c r="F90" s="55">
        <v>0</v>
      </c>
      <c r="G90" s="60">
        <f t="shared" si="12"/>
        <v>0</v>
      </c>
      <c r="H90" s="44">
        <f t="shared" si="13"/>
        <v>0</v>
      </c>
    </row>
    <row r="91" spans="1:8" ht="36">
      <c r="A91" s="49" t="s">
        <v>112</v>
      </c>
      <c r="B91" s="55">
        <v>11</v>
      </c>
      <c r="C91" s="55">
        <v>1</v>
      </c>
      <c r="D91" s="55">
        <v>0</v>
      </c>
      <c r="E91" s="55">
        <v>3</v>
      </c>
      <c r="F91" s="55">
        <v>0</v>
      </c>
      <c r="G91" s="60">
        <f t="shared" si="12"/>
        <v>4</v>
      </c>
      <c r="H91" s="44">
        <f t="shared" si="13"/>
        <v>36.363636363636367</v>
      </c>
    </row>
    <row r="92" spans="1:8" ht="36">
      <c r="A92" s="49" t="s">
        <v>114</v>
      </c>
      <c r="B92" s="55">
        <v>330</v>
      </c>
      <c r="C92" s="55">
        <v>124</v>
      </c>
      <c r="D92" s="55">
        <v>78</v>
      </c>
      <c r="E92" s="55">
        <v>83</v>
      </c>
      <c r="F92" s="55">
        <v>0</v>
      </c>
      <c r="G92" s="60">
        <f t="shared" si="12"/>
        <v>285</v>
      </c>
      <c r="H92" s="44">
        <f t="shared" si="13"/>
        <v>86.36363636363636</v>
      </c>
    </row>
    <row r="93" spans="1:8" ht="36">
      <c r="A93" s="49" t="s">
        <v>115</v>
      </c>
      <c r="B93" s="55">
        <v>44</v>
      </c>
      <c r="C93" s="55">
        <v>80</v>
      </c>
      <c r="D93" s="55">
        <v>0</v>
      </c>
      <c r="E93" s="55">
        <v>11</v>
      </c>
      <c r="F93" s="55">
        <v>0</v>
      </c>
      <c r="G93" s="60">
        <f t="shared" si="12"/>
        <v>91</v>
      </c>
      <c r="H93" s="44">
        <f t="shared" si="13"/>
        <v>206.81818181818181</v>
      </c>
    </row>
    <row r="94" spans="1:8" ht="48">
      <c r="A94" s="49" t="s">
        <v>117</v>
      </c>
      <c r="B94" s="55">
        <v>11</v>
      </c>
      <c r="C94" s="55">
        <v>1</v>
      </c>
      <c r="D94" s="55">
        <v>2</v>
      </c>
      <c r="E94" s="55">
        <v>3</v>
      </c>
      <c r="F94" s="55">
        <v>0</v>
      </c>
      <c r="G94" s="60">
        <f t="shared" si="12"/>
        <v>6</v>
      </c>
      <c r="H94" s="44">
        <f t="shared" si="13"/>
        <v>54.545454545454547</v>
      </c>
    </row>
    <row r="95" spans="1:8" ht="24">
      <c r="A95" s="49" t="s">
        <v>118</v>
      </c>
      <c r="B95" s="55">
        <v>4</v>
      </c>
      <c r="C95" s="55">
        <v>1</v>
      </c>
      <c r="D95" s="55">
        <v>0</v>
      </c>
      <c r="E95" s="55">
        <v>0</v>
      </c>
      <c r="F95" s="55">
        <v>0</v>
      </c>
      <c r="G95" s="60">
        <f t="shared" si="12"/>
        <v>1</v>
      </c>
      <c r="H95" s="44">
        <f t="shared" si="13"/>
        <v>25</v>
      </c>
    </row>
    <row r="96" spans="1:8" ht="48">
      <c r="A96" s="49" t="s">
        <v>119</v>
      </c>
      <c r="B96" s="55">
        <v>22</v>
      </c>
      <c r="C96" s="55">
        <v>3</v>
      </c>
      <c r="D96" s="55">
        <v>6</v>
      </c>
      <c r="E96" s="55">
        <v>6</v>
      </c>
      <c r="F96" s="55">
        <v>0</v>
      </c>
      <c r="G96" s="60">
        <f t="shared" ref="G96:G107" si="14">SUM(C96:F96)</f>
        <v>15</v>
      </c>
      <c r="H96" s="44">
        <f t="shared" si="13"/>
        <v>68.181818181818187</v>
      </c>
    </row>
    <row r="97" spans="1:8" ht="36">
      <c r="A97" s="49" t="s">
        <v>120</v>
      </c>
      <c r="B97" s="55">
        <v>220</v>
      </c>
      <c r="C97" s="55">
        <v>5</v>
      </c>
      <c r="D97" s="55">
        <v>29</v>
      </c>
      <c r="E97" s="55">
        <v>39</v>
      </c>
      <c r="F97" s="55">
        <v>0</v>
      </c>
      <c r="G97" s="60">
        <f t="shared" si="14"/>
        <v>73</v>
      </c>
      <c r="H97" s="44">
        <f t="shared" si="13"/>
        <v>33.18181818181818</v>
      </c>
    </row>
    <row r="98" spans="1:8" ht="24">
      <c r="A98" s="49" t="s">
        <v>122</v>
      </c>
      <c r="B98" s="55">
        <v>11</v>
      </c>
      <c r="C98" s="55">
        <v>3</v>
      </c>
      <c r="D98" s="55">
        <v>0</v>
      </c>
      <c r="E98" s="55">
        <v>0</v>
      </c>
      <c r="F98" s="55">
        <v>0</v>
      </c>
      <c r="G98" s="61">
        <f t="shared" si="14"/>
        <v>3</v>
      </c>
      <c r="H98" s="44">
        <f t="shared" si="13"/>
        <v>27.272727272727273</v>
      </c>
    </row>
    <row r="99" spans="1:8" ht="36">
      <c r="A99" s="49" t="s">
        <v>123</v>
      </c>
      <c r="B99" s="55">
        <v>2</v>
      </c>
      <c r="C99" s="55">
        <v>0</v>
      </c>
      <c r="D99" s="55">
        <v>0</v>
      </c>
      <c r="E99" s="55">
        <v>1</v>
      </c>
      <c r="F99" s="55">
        <v>0</v>
      </c>
      <c r="G99" s="60">
        <f t="shared" si="14"/>
        <v>1</v>
      </c>
      <c r="H99" s="44">
        <f t="shared" si="13"/>
        <v>50</v>
      </c>
    </row>
    <row r="100" spans="1:8" ht="36">
      <c r="A100" s="49" t="s">
        <v>125</v>
      </c>
      <c r="B100" s="55">
        <v>2</v>
      </c>
      <c r="C100" s="55">
        <v>0</v>
      </c>
      <c r="D100" s="55">
        <v>0</v>
      </c>
      <c r="E100" s="55">
        <v>0</v>
      </c>
      <c r="F100" s="55">
        <v>0</v>
      </c>
      <c r="G100" s="60">
        <f t="shared" si="14"/>
        <v>0</v>
      </c>
      <c r="H100" s="44">
        <f t="shared" si="13"/>
        <v>0</v>
      </c>
    </row>
    <row r="104" spans="1:8">
      <c r="A104" s="58" t="s">
        <v>183</v>
      </c>
      <c r="B104" s="38" t="s">
        <v>184</v>
      </c>
      <c r="C104" s="39" t="s">
        <v>185</v>
      </c>
      <c r="D104" s="39" t="s">
        <v>186</v>
      </c>
      <c r="E104" s="39" t="s">
        <v>187</v>
      </c>
      <c r="F104" s="39" t="s">
        <v>188</v>
      </c>
      <c r="G104" s="59" t="s">
        <v>182</v>
      </c>
      <c r="H104" s="42" t="s">
        <v>189</v>
      </c>
    </row>
    <row r="105" spans="1:8" ht="36">
      <c r="A105" s="49" t="s">
        <v>126</v>
      </c>
      <c r="B105" s="55">
        <v>2</v>
      </c>
      <c r="C105" s="55">
        <v>0</v>
      </c>
      <c r="D105" s="55">
        <v>0</v>
      </c>
      <c r="E105" s="55">
        <v>0</v>
      </c>
      <c r="F105" s="55">
        <v>0</v>
      </c>
      <c r="G105" s="60">
        <f t="shared" si="14"/>
        <v>0</v>
      </c>
      <c r="H105" s="44">
        <f t="shared" ref="H105:H107" si="15">G105*100/B105</f>
        <v>0</v>
      </c>
    </row>
    <row r="106" spans="1:8" ht="36">
      <c r="A106" s="49" t="s">
        <v>128</v>
      </c>
      <c r="B106" s="55">
        <v>2</v>
      </c>
      <c r="C106" s="55">
        <v>0</v>
      </c>
      <c r="D106" s="55">
        <v>0</v>
      </c>
      <c r="E106" s="55">
        <v>0</v>
      </c>
      <c r="F106" s="55">
        <v>0</v>
      </c>
      <c r="G106" s="60">
        <f t="shared" si="14"/>
        <v>0</v>
      </c>
      <c r="H106" s="44">
        <f t="shared" si="15"/>
        <v>0</v>
      </c>
    </row>
    <row r="107" spans="1:8" ht="36">
      <c r="A107" s="49" t="s">
        <v>129</v>
      </c>
      <c r="B107" s="55">
        <v>2</v>
      </c>
      <c r="C107" s="55">
        <v>0</v>
      </c>
      <c r="D107" s="55">
        <v>1</v>
      </c>
      <c r="E107" s="55">
        <v>0</v>
      </c>
      <c r="F107" s="55">
        <v>0</v>
      </c>
      <c r="G107" s="60">
        <f t="shared" si="14"/>
        <v>1</v>
      </c>
      <c r="H107" s="44">
        <f t="shared" si="15"/>
        <v>50</v>
      </c>
    </row>
    <row r="118" spans="1:8">
      <c r="A118" s="58" t="s">
        <v>183</v>
      </c>
      <c r="B118" s="38" t="s">
        <v>184</v>
      </c>
      <c r="C118" s="39" t="s">
        <v>185</v>
      </c>
      <c r="D118" s="39" t="s">
        <v>186</v>
      </c>
      <c r="E118" s="39" t="s">
        <v>187</v>
      </c>
      <c r="F118" s="39" t="s">
        <v>188</v>
      </c>
      <c r="G118" s="59" t="s">
        <v>182</v>
      </c>
      <c r="H118" s="42" t="s">
        <v>189</v>
      </c>
    </row>
    <row r="119" spans="1:8">
      <c r="A119" s="49" t="s">
        <v>106</v>
      </c>
      <c r="B119" s="55">
        <v>1</v>
      </c>
      <c r="C119" s="55">
        <v>1</v>
      </c>
      <c r="D119" s="55">
        <v>0</v>
      </c>
      <c r="E119" s="55">
        <v>0</v>
      </c>
      <c r="F119" s="55">
        <v>0</v>
      </c>
      <c r="G119" s="60">
        <f>SUM(C119:F119)</f>
        <v>1</v>
      </c>
      <c r="H119" s="44">
        <f t="shared" ref="H119:H120" si="16">G119*100/B119</f>
        <v>100</v>
      </c>
    </row>
    <row r="120" spans="1:8">
      <c r="A120" s="49" t="s">
        <v>108</v>
      </c>
      <c r="B120" s="55">
        <v>4</v>
      </c>
      <c r="C120" s="55">
        <v>55</v>
      </c>
      <c r="D120" s="55">
        <v>25</v>
      </c>
      <c r="E120" s="55">
        <v>45</v>
      </c>
      <c r="F120" s="55">
        <v>0</v>
      </c>
      <c r="G120" s="60">
        <f>SUM(C120:F120)</f>
        <v>125</v>
      </c>
      <c r="H120" s="44">
        <f t="shared" si="16"/>
        <v>3125</v>
      </c>
    </row>
    <row r="135" spans="1:8">
      <c r="A135" s="58" t="s">
        <v>183</v>
      </c>
      <c r="B135" s="38" t="s">
        <v>184</v>
      </c>
      <c r="C135" s="39" t="s">
        <v>185</v>
      </c>
      <c r="D135" s="39" t="s">
        <v>186</v>
      </c>
      <c r="E135" s="39" t="s">
        <v>187</v>
      </c>
      <c r="F135" s="39" t="s">
        <v>188</v>
      </c>
      <c r="G135" s="59" t="s">
        <v>182</v>
      </c>
      <c r="H135" s="42" t="s">
        <v>189</v>
      </c>
    </row>
    <row r="136" spans="1:8" ht="24">
      <c r="A136" s="49" t="s">
        <v>132</v>
      </c>
      <c r="B136" s="55">
        <v>2</v>
      </c>
      <c r="C136" s="55">
        <v>0</v>
      </c>
      <c r="D136" s="55">
        <v>0</v>
      </c>
      <c r="E136" s="55">
        <v>0</v>
      </c>
      <c r="F136" s="55">
        <v>2</v>
      </c>
      <c r="G136" s="60">
        <f>SUM(C136:F136)</f>
        <v>2</v>
      </c>
      <c r="H136" s="44">
        <f t="shared" ref="H136:H140" si="17">G136*100/B136</f>
        <v>100</v>
      </c>
    </row>
    <row r="137" spans="1:8" ht="24">
      <c r="A137" s="49" t="s">
        <v>133</v>
      </c>
      <c r="B137" s="55">
        <v>1</v>
      </c>
      <c r="C137" s="55">
        <v>0</v>
      </c>
      <c r="D137" s="55">
        <v>0</v>
      </c>
      <c r="E137" s="55">
        <v>0</v>
      </c>
      <c r="F137" s="55">
        <v>1</v>
      </c>
      <c r="G137" s="60">
        <f t="shared" ref="G137:G140" si="18">SUM(C137:F137)</f>
        <v>1</v>
      </c>
      <c r="H137" s="44">
        <f t="shared" si="17"/>
        <v>100</v>
      </c>
    </row>
    <row r="138" spans="1:8" ht="36">
      <c r="A138" s="49" t="s">
        <v>134</v>
      </c>
      <c r="B138" s="55">
        <v>4</v>
      </c>
      <c r="C138" s="55">
        <v>1</v>
      </c>
      <c r="D138" s="55">
        <v>1</v>
      </c>
      <c r="E138" s="55">
        <v>1</v>
      </c>
      <c r="F138" s="55">
        <v>1</v>
      </c>
      <c r="G138" s="60">
        <f t="shared" si="18"/>
        <v>4</v>
      </c>
      <c r="H138" s="44">
        <f t="shared" si="17"/>
        <v>100</v>
      </c>
    </row>
    <row r="139" spans="1:8" ht="48">
      <c r="A139" s="49" t="s">
        <v>135</v>
      </c>
      <c r="B139" s="55">
        <v>27</v>
      </c>
      <c r="C139" s="55">
        <v>6</v>
      </c>
      <c r="D139" s="55">
        <v>6</v>
      </c>
      <c r="E139" s="55">
        <v>6</v>
      </c>
      <c r="F139" s="55">
        <v>9</v>
      </c>
      <c r="G139" s="60">
        <f t="shared" si="18"/>
        <v>27</v>
      </c>
      <c r="H139" s="44">
        <f t="shared" si="17"/>
        <v>100</v>
      </c>
    </row>
    <row r="140" spans="1:8" ht="24">
      <c r="A140" s="49" t="s">
        <v>136</v>
      </c>
      <c r="B140" s="55">
        <v>1</v>
      </c>
      <c r="C140" s="55">
        <v>0</v>
      </c>
      <c r="D140" s="55">
        <v>0</v>
      </c>
      <c r="E140" s="55">
        <v>0</v>
      </c>
      <c r="F140" s="55">
        <v>1</v>
      </c>
      <c r="G140" s="60">
        <f t="shared" si="18"/>
        <v>1</v>
      </c>
      <c r="H140" s="44">
        <f t="shared" si="17"/>
        <v>100</v>
      </c>
    </row>
    <row r="145" spans="1:10">
      <c r="A145" s="58" t="s">
        <v>183</v>
      </c>
      <c r="B145" s="38" t="s">
        <v>184</v>
      </c>
      <c r="C145" s="39" t="s">
        <v>185</v>
      </c>
      <c r="D145" s="39" t="s">
        <v>186</v>
      </c>
      <c r="E145" s="39" t="s">
        <v>187</v>
      </c>
      <c r="F145" s="39" t="s">
        <v>188</v>
      </c>
      <c r="G145" s="59" t="s">
        <v>182</v>
      </c>
      <c r="H145" s="42" t="s">
        <v>189</v>
      </c>
    </row>
    <row r="146" spans="1:10" ht="24">
      <c r="A146" s="49" t="s">
        <v>144</v>
      </c>
      <c r="B146" s="55">
        <v>6</v>
      </c>
      <c r="C146" s="55">
        <v>3</v>
      </c>
      <c r="D146" s="55">
        <v>3</v>
      </c>
      <c r="E146" s="55">
        <v>0</v>
      </c>
      <c r="F146" s="55">
        <v>0</v>
      </c>
      <c r="G146" s="60">
        <f t="shared" ref="G146:G156" si="19">SUM(C146:F146)</f>
        <v>6</v>
      </c>
      <c r="H146" s="44">
        <f>G146*100/B146</f>
        <v>100</v>
      </c>
      <c r="I146" s="72"/>
      <c r="J146" s="72"/>
    </row>
    <row r="147" spans="1:10" ht="24">
      <c r="A147" s="49" t="s">
        <v>145</v>
      </c>
      <c r="B147" s="55">
        <v>9</v>
      </c>
      <c r="C147" s="55">
        <v>0</v>
      </c>
      <c r="D147" s="55">
        <v>3</v>
      </c>
      <c r="E147" s="55">
        <v>3</v>
      </c>
      <c r="F147" s="55">
        <v>3</v>
      </c>
      <c r="G147" s="60">
        <f t="shared" si="19"/>
        <v>9</v>
      </c>
      <c r="H147" s="44">
        <f t="shared" ref="H147:H156" si="20">G147*100/B147</f>
        <v>100</v>
      </c>
    </row>
    <row r="148" spans="1:10" ht="24">
      <c r="A148" s="49" t="s">
        <v>144</v>
      </c>
      <c r="B148" s="55">
        <v>11</v>
      </c>
      <c r="C148" s="55">
        <v>2</v>
      </c>
      <c r="D148" s="55">
        <v>3</v>
      </c>
      <c r="E148" s="55">
        <v>3</v>
      </c>
      <c r="F148" s="55">
        <v>3</v>
      </c>
      <c r="G148" s="60">
        <f t="shared" si="19"/>
        <v>11</v>
      </c>
      <c r="H148" s="44">
        <f t="shared" si="20"/>
        <v>100</v>
      </c>
    </row>
    <row r="149" spans="1:10" ht="24">
      <c r="A149" s="49" t="s">
        <v>144</v>
      </c>
      <c r="B149" s="55">
        <v>11</v>
      </c>
      <c r="C149" s="55">
        <v>2</v>
      </c>
      <c r="D149" s="55">
        <v>3</v>
      </c>
      <c r="E149" s="55">
        <v>3</v>
      </c>
      <c r="F149" s="55">
        <v>3</v>
      </c>
      <c r="G149" s="60">
        <f t="shared" si="19"/>
        <v>11</v>
      </c>
      <c r="H149" s="44">
        <f t="shared" si="20"/>
        <v>100</v>
      </c>
    </row>
    <row r="150" spans="1:10">
      <c r="A150" s="49" t="s">
        <v>146</v>
      </c>
      <c r="B150" s="55">
        <v>7</v>
      </c>
      <c r="C150" s="55">
        <v>1</v>
      </c>
      <c r="D150" s="55">
        <v>0</v>
      </c>
      <c r="E150" s="55">
        <v>3</v>
      </c>
      <c r="F150" s="55">
        <v>3</v>
      </c>
      <c r="G150" s="60">
        <f t="shared" si="19"/>
        <v>7</v>
      </c>
      <c r="H150" s="44">
        <f t="shared" si="20"/>
        <v>100</v>
      </c>
    </row>
    <row r="151" spans="1:10">
      <c r="A151" s="49" t="s">
        <v>147</v>
      </c>
      <c r="B151" s="55">
        <v>1</v>
      </c>
      <c r="C151" s="55">
        <v>0</v>
      </c>
      <c r="D151" s="55">
        <v>0</v>
      </c>
      <c r="E151" s="55">
        <v>0</v>
      </c>
      <c r="F151" s="55">
        <v>1</v>
      </c>
      <c r="G151" s="60">
        <f t="shared" si="19"/>
        <v>1</v>
      </c>
      <c r="H151" s="44">
        <f t="shared" si="20"/>
        <v>100</v>
      </c>
    </row>
    <row r="152" spans="1:10">
      <c r="A152" s="49" t="s">
        <v>148</v>
      </c>
      <c r="B152" s="55">
        <v>12</v>
      </c>
      <c r="C152" s="55">
        <v>3</v>
      </c>
      <c r="D152" s="55">
        <v>3</v>
      </c>
      <c r="E152" s="55">
        <v>3</v>
      </c>
      <c r="F152" s="55">
        <v>3</v>
      </c>
      <c r="G152" s="60">
        <f t="shared" si="19"/>
        <v>12</v>
      </c>
      <c r="H152" s="44">
        <f t="shared" si="20"/>
        <v>100</v>
      </c>
    </row>
    <row r="153" spans="1:10" ht="24">
      <c r="A153" s="49" t="s">
        <v>149</v>
      </c>
      <c r="B153" s="55">
        <v>12</v>
      </c>
      <c r="C153" s="55">
        <v>3</v>
      </c>
      <c r="D153" s="55">
        <v>3</v>
      </c>
      <c r="E153" s="55">
        <v>3</v>
      </c>
      <c r="F153" s="55">
        <v>3</v>
      </c>
      <c r="G153" s="60">
        <f t="shared" si="19"/>
        <v>12</v>
      </c>
      <c r="H153" s="44">
        <f t="shared" si="20"/>
        <v>100</v>
      </c>
    </row>
    <row r="154" spans="1:10">
      <c r="A154" s="49" t="s">
        <v>150</v>
      </c>
      <c r="B154" s="55">
        <v>12</v>
      </c>
      <c r="C154" s="55">
        <v>3</v>
      </c>
      <c r="D154" s="55">
        <v>3</v>
      </c>
      <c r="E154" s="55">
        <v>3</v>
      </c>
      <c r="F154" s="55">
        <v>3</v>
      </c>
      <c r="G154" s="60">
        <f t="shared" si="19"/>
        <v>12</v>
      </c>
      <c r="H154" s="44">
        <f t="shared" si="20"/>
        <v>100</v>
      </c>
    </row>
    <row r="155" spans="1:10">
      <c r="A155" s="49" t="s">
        <v>151</v>
      </c>
      <c r="B155" s="55">
        <v>12</v>
      </c>
      <c r="C155" s="55">
        <v>3</v>
      </c>
      <c r="D155" s="55">
        <v>3</v>
      </c>
      <c r="E155" s="55">
        <v>3</v>
      </c>
      <c r="F155" s="55">
        <v>3</v>
      </c>
      <c r="G155" s="60">
        <f t="shared" si="19"/>
        <v>12</v>
      </c>
      <c r="H155" s="44">
        <f t="shared" si="20"/>
        <v>100</v>
      </c>
    </row>
    <row r="156" spans="1:10">
      <c r="A156" s="49" t="s">
        <v>152</v>
      </c>
      <c r="B156" s="55">
        <v>12</v>
      </c>
      <c r="C156" s="55">
        <v>3</v>
      </c>
      <c r="D156" s="55">
        <v>3</v>
      </c>
      <c r="E156" s="55">
        <v>3</v>
      </c>
      <c r="F156" s="55">
        <v>3</v>
      </c>
      <c r="G156" s="60">
        <f t="shared" si="19"/>
        <v>12</v>
      </c>
      <c r="H156" s="44">
        <f t="shared" si="20"/>
        <v>100</v>
      </c>
    </row>
    <row r="157" spans="1:10">
      <c r="A157" s="50"/>
      <c r="B157" s="64"/>
      <c r="C157" s="64"/>
      <c r="D157" s="64"/>
      <c r="E157" s="64"/>
      <c r="F157" s="64"/>
    </row>
    <row r="158" spans="1:10">
      <c r="A158" s="50"/>
      <c r="B158" s="64"/>
      <c r="C158" s="64"/>
      <c r="D158" s="64"/>
      <c r="E158" s="64"/>
      <c r="F158" s="64"/>
    </row>
    <row r="159" spans="1:10">
      <c r="A159" s="50"/>
      <c r="B159" s="64"/>
      <c r="C159" s="64"/>
      <c r="D159" s="64"/>
      <c r="E159" s="64"/>
      <c r="F159" s="64"/>
    </row>
    <row r="160" spans="1:10">
      <c r="A160" s="50"/>
      <c r="B160" s="64"/>
      <c r="C160" s="64"/>
      <c r="D160" s="64"/>
      <c r="E160" s="64"/>
      <c r="F160" s="64"/>
    </row>
    <row r="164" spans="1:8">
      <c r="A164" s="58" t="s">
        <v>183</v>
      </c>
      <c r="B164" s="38" t="s">
        <v>184</v>
      </c>
      <c r="C164" s="39" t="s">
        <v>185</v>
      </c>
      <c r="D164" s="39" t="s">
        <v>186</v>
      </c>
      <c r="E164" s="39" t="s">
        <v>187</v>
      </c>
      <c r="F164" s="39" t="s">
        <v>188</v>
      </c>
      <c r="G164" s="59" t="s">
        <v>182</v>
      </c>
      <c r="H164" s="42" t="s">
        <v>189</v>
      </c>
    </row>
    <row r="165" spans="1:8">
      <c r="A165" s="49" t="s">
        <v>153</v>
      </c>
      <c r="B165" s="55">
        <v>12</v>
      </c>
      <c r="C165" s="55">
        <v>25</v>
      </c>
      <c r="D165" s="55">
        <v>3</v>
      </c>
      <c r="E165" s="55">
        <v>3</v>
      </c>
      <c r="F165" s="55">
        <v>0</v>
      </c>
      <c r="G165" s="60">
        <f>SUM(C165:F165)</f>
        <v>31</v>
      </c>
      <c r="H165" s="44">
        <f>SPE!Q113</f>
        <v>0</v>
      </c>
    </row>
    <row r="166" spans="1:8" ht="36">
      <c r="A166" s="49" t="s">
        <v>154</v>
      </c>
      <c r="B166" s="55">
        <v>1</v>
      </c>
      <c r="C166" s="55">
        <v>0</v>
      </c>
      <c r="D166" s="55">
        <v>1</v>
      </c>
      <c r="E166" s="55">
        <v>1</v>
      </c>
      <c r="F166" s="55">
        <v>0</v>
      </c>
      <c r="G166" s="60">
        <f t="shared" ref="G166:G167" si="21">SUM(C166:F166)</f>
        <v>2</v>
      </c>
      <c r="H166" s="44">
        <f>SPE!Q114</f>
        <v>0</v>
      </c>
    </row>
    <row r="167" spans="1:8" ht="24">
      <c r="A167" s="49" t="s">
        <v>155</v>
      </c>
      <c r="B167" s="55">
        <v>4</v>
      </c>
      <c r="C167" s="55">
        <v>25</v>
      </c>
      <c r="D167" s="55">
        <v>1</v>
      </c>
      <c r="E167" s="55">
        <v>1</v>
      </c>
      <c r="F167" s="55">
        <v>0</v>
      </c>
      <c r="G167" s="60">
        <f t="shared" si="21"/>
        <v>27</v>
      </c>
      <c r="H167" s="44">
        <f>SPE!Q115</f>
        <v>0</v>
      </c>
    </row>
    <row r="174" spans="1:8" ht="3.6" customHeight="1"/>
    <row r="177" spans="1:8">
      <c r="A177" s="58" t="s">
        <v>183</v>
      </c>
      <c r="B177" s="65" t="s">
        <v>184</v>
      </c>
      <c r="C177" s="66" t="s">
        <v>185</v>
      </c>
      <c r="D177" s="66" t="s">
        <v>186</v>
      </c>
      <c r="E177" s="66" t="s">
        <v>187</v>
      </c>
      <c r="F177" s="66" t="s">
        <v>188</v>
      </c>
      <c r="G177" s="67" t="s">
        <v>182</v>
      </c>
      <c r="H177" s="67" t="s">
        <v>189</v>
      </c>
    </row>
    <row r="178" spans="1:8">
      <c r="A178" s="49" t="s">
        <v>158</v>
      </c>
      <c r="B178" s="55">
        <v>1</v>
      </c>
      <c r="C178" s="56">
        <v>1</v>
      </c>
      <c r="D178" s="55">
        <v>0</v>
      </c>
      <c r="E178" s="55">
        <v>0</v>
      </c>
      <c r="F178" s="55">
        <v>0</v>
      </c>
      <c r="G178" s="43">
        <f>SUM(C178:F178)</f>
        <v>1</v>
      </c>
      <c r="H178" s="44">
        <f>G178*100/B178</f>
        <v>100</v>
      </c>
    </row>
    <row r="179" spans="1:8" ht="24">
      <c r="A179" s="49" t="s">
        <v>159</v>
      </c>
      <c r="B179" s="55">
        <v>4</v>
      </c>
      <c r="C179" s="55">
        <v>1</v>
      </c>
      <c r="D179" s="55">
        <v>1</v>
      </c>
      <c r="E179" s="55">
        <v>1</v>
      </c>
      <c r="F179" s="55">
        <v>1</v>
      </c>
      <c r="G179" s="43">
        <f t="shared" ref="G179:G180" si="22">SUM(C179:F179)</f>
        <v>4</v>
      </c>
      <c r="H179" s="44">
        <f t="shared" ref="H179:H192" si="23">G179*100/B179</f>
        <v>100</v>
      </c>
    </row>
    <row r="180" spans="1:8">
      <c r="A180" s="49" t="s">
        <v>160</v>
      </c>
      <c r="B180" s="55">
        <v>1</v>
      </c>
      <c r="C180" s="55">
        <v>1</v>
      </c>
      <c r="D180" s="55">
        <v>0</v>
      </c>
      <c r="E180" s="55">
        <v>0</v>
      </c>
      <c r="F180" s="55">
        <v>0</v>
      </c>
      <c r="G180" s="43">
        <f t="shared" si="22"/>
        <v>1</v>
      </c>
      <c r="H180" s="44">
        <f t="shared" si="23"/>
        <v>100</v>
      </c>
    </row>
    <row r="181" spans="1:8" ht="24">
      <c r="A181" s="49" t="s">
        <v>161</v>
      </c>
      <c r="B181" s="55">
        <v>4</v>
      </c>
      <c r="C181" s="55">
        <v>1</v>
      </c>
      <c r="D181" s="55">
        <v>1</v>
      </c>
      <c r="E181" s="55">
        <v>1</v>
      </c>
      <c r="F181" s="55">
        <v>1</v>
      </c>
      <c r="G181" s="43">
        <f t="shared" ref="G181:G192" si="24">SUM(C181:F181)</f>
        <v>4</v>
      </c>
      <c r="H181" s="44">
        <f t="shared" si="23"/>
        <v>100</v>
      </c>
    </row>
    <row r="182" spans="1:8" ht="36">
      <c r="A182" s="49" t="s">
        <v>162</v>
      </c>
      <c r="B182" s="55">
        <v>4</v>
      </c>
      <c r="C182" s="55">
        <v>1</v>
      </c>
      <c r="D182" s="55">
        <v>1</v>
      </c>
      <c r="E182" s="55">
        <v>1</v>
      </c>
      <c r="F182" s="55">
        <v>1</v>
      </c>
      <c r="G182" s="43">
        <f t="shared" si="24"/>
        <v>4</v>
      </c>
      <c r="H182" s="44">
        <f t="shared" si="23"/>
        <v>100</v>
      </c>
    </row>
    <row r="183" spans="1:8" ht="24">
      <c r="A183" s="49" t="s">
        <v>163</v>
      </c>
      <c r="B183" s="55">
        <v>4</v>
      </c>
      <c r="C183" s="55">
        <v>1</v>
      </c>
      <c r="D183" s="55">
        <v>1</v>
      </c>
      <c r="E183" s="55">
        <v>1</v>
      </c>
      <c r="F183" s="55">
        <v>1</v>
      </c>
      <c r="G183" s="43">
        <f t="shared" si="24"/>
        <v>4</v>
      </c>
      <c r="H183" s="44">
        <f t="shared" si="23"/>
        <v>100</v>
      </c>
    </row>
    <row r="184" spans="1:8" ht="24">
      <c r="A184" s="49" t="s">
        <v>164</v>
      </c>
      <c r="B184" s="55">
        <v>4</v>
      </c>
      <c r="C184" s="55">
        <v>0</v>
      </c>
      <c r="D184" s="55">
        <v>2</v>
      </c>
      <c r="E184" s="55">
        <v>1</v>
      </c>
      <c r="F184" s="55">
        <v>1</v>
      </c>
      <c r="G184" s="43">
        <f t="shared" si="24"/>
        <v>4</v>
      </c>
      <c r="H184" s="44">
        <f t="shared" si="23"/>
        <v>100</v>
      </c>
    </row>
    <row r="185" spans="1:8" ht="36">
      <c r="A185" s="49" t="s">
        <v>178</v>
      </c>
      <c r="B185" s="56">
        <v>1</v>
      </c>
      <c r="C185" s="56">
        <v>0.24</v>
      </c>
      <c r="D185" s="55">
        <v>0</v>
      </c>
      <c r="E185" s="55">
        <v>0</v>
      </c>
      <c r="F185" s="55">
        <v>0</v>
      </c>
      <c r="G185" s="43">
        <f t="shared" si="24"/>
        <v>0.24</v>
      </c>
      <c r="H185" s="44">
        <f t="shared" si="23"/>
        <v>24</v>
      </c>
    </row>
    <row r="186" spans="1:8" ht="36">
      <c r="A186" s="49" t="s">
        <v>179</v>
      </c>
      <c r="B186" s="56">
        <v>1</v>
      </c>
      <c r="C186" s="56">
        <v>0.24</v>
      </c>
      <c r="D186" s="55">
        <v>0</v>
      </c>
      <c r="E186" s="55">
        <v>0</v>
      </c>
      <c r="F186" s="55">
        <v>0</v>
      </c>
      <c r="G186" s="43">
        <f t="shared" si="24"/>
        <v>0.24</v>
      </c>
      <c r="H186" s="44">
        <f t="shared" si="23"/>
        <v>24</v>
      </c>
    </row>
    <row r="187" spans="1:8" ht="24">
      <c r="A187" s="49" t="s">
        <v>165</v>
      </c>
      <c r="B187" s="55">
        <v>1</v>
      </c>
      <c r="C187" s="75">
        <v>1</v>
      </c>
      <c r="D187" s="75">
        <v>0</v>
      </c>
      <c r="E187" s="75">
        <v>0</v>
      </c>
      <c r="F187" s="75">
        <v>0</v>
      </c>
      <c r="G187" s="61">
        <f t="shared" si="24"/>
        <v>1</v>
      </c>
      <c r="H187" s="44">
        <f t="shared" si="23"/>
        <v>100</v>
      </c>
    </row>
    <row r="188" spans="1:8" s="81" customFormat="1" ht="24">
      <c r="A188" s="76" t="s">
        <v>166</v>
      </c>
      <c r="B188" s="78">
        <v>1</v>
      </c>
      <c r="C188" s="78">
        <v>0.25</v>
      </c>
      <c r="D188" s="78">
        <v>0.25</v>
      </c>
      <c r="E188" s="78">
        <v>0.25</v>
      </c>
      <c r="F188" s="78">
        <v>0.25</v>
      </c>
      <c r="G188" s="79">
        <f t="shared" si="24"/>
        <v>1</v>
      </c>
      <c r="H188" s="80">
        <f t="shared" si="23"/>
        <v>100</v>
      </c>
    </row>
    <row r="189" spans="1:8" s="81" customFormat="1" ht="36">
      <c r="A189" s="76" t="s">
        <v>140</v>
      </c>
      <c r="B189" s="78">
        <v>1</v>
      </c>
      <c r="C189" s="78">
        <v>0.25</v>
      </c>
      <c r="D189" s="78">
        <v>0.25</v>
      </c>
      <c r="E189" s="78">
        <v>0.25</v>
      </c>
      <c r="F189" s="78">
        <v>0.25</v>
      </c>
      <c r="G189" s="79">
        <f t="shared" si="24"/>
        <v>1</v>
      </c>
      <c r="H189" s="80">
        <f t="shared" si="23"/>
        <v>100</v>
      </c>
    </row>
    <row r="190" spans="1:8">
      <c r="A190" s="49" t="s">
        <v>141</v>
      </c>
      <c r="B190" s="55">
        <v>1</v>
      </c>
      <c r="C190" s="55">
        <v>0</v>
      </c>
      <c r="D190" s="55">
        <v>0</v>
      </c>
      <c r="E190" s="77">
        <v>1</v>
      </c>
      <c r="F190" s="55">
        <v>0</v>
      </c>
      <c r="G190" s="61">
        <f t="shared" si="24"/>
        <v>1</v>
      </c>
      <c r="H190" s="44">
        <f t="shared" si="23"/>
        <v>100</v>
      </c>
    </row>
    <row r="191" spans="1:8" ht="24">
      <c r="A191" s="49" t="s">
        <v>167</v>
      </c>
      <c r="B191" s="55">
        <v>1</v>
      </c>
      <c r="C191" s="77">
        <v>1</v>
      </c>
      <c r="D191" s="77">
        <v>0</v>
      </c>
      <c r="E191" s="77">
        <v>0</v>
      </c>
      <c r="F191" s="77">
        <v>0</v>
      </c>
      <c r="G191" s="61">
        <f t="shared" si="24"/>
        <v>1</v>
      </c>
      <c r="H191" s="44">
        <f t="shared" si="23"/>
        <v>100</v>
      </c>
    </row>
    <row r="192" spans="1:8">
      <c r="A192" s="49" t="s">
        <v>142</v>
      </c>
      <c r="B192" s="55">
        <v>4</v>
      </c>
      <c r="C192" s="82">
        <v>1</v>
      </c>
      <c r="D192" s="82">
        <v>1</v>
      </c>
      <c r="E192" s="82">
        <v>1</v>
      </c>
      <c r="F192" s="82">
        <v>1</v>
      </c>
      <c r="G192" s="43">
        <f t="shared" si="24"/>
        <v>4</v>
      </c>
      <c r="H192" s="44">
        <f t="shared" si="23"/>
        <v>100</v>
      </c>
    </row>
    <row r="198" spans="1:8">
      <c r="G198" s="364">
        <f>Notas!B17</f>
        <v>77.090909090909093</v>
      </c>
      <c r="H198" s="364"/>
    </row>
    <row r="199" spans="1:8">
      <c r="G199" s="365"/>
      <c r="H199" s="365"/>
    </row>
    <row r="200" spans="1:8">
      <c r="A200" s="58" t="s">
        <v>183</v>
      </c>
      <c r="B200" s="65" t="s">
        <v>184</v>
      </c>
      <c r="C200" s="66" t="s">
        <v>185</v>
      </c>
      <c r="D200" s="66" t="s">
        <v>186</v>
      </c>
      <c r="E200" s="66" t="s">
        <v>187</v>
      </c>
      <c r="F200" s="66" t="s">
        <v>188</v>
      </c>
      <c r="G200" s="67" t="s">
        <v>182</v>
      </c>
      <c r="H200" s="67" t="s">
        <v>189</v>
      </c>
    </row>
    <row r="201" spans="1:8" ht="24">
      <c r="A201" s="49" t="s">
        <v>251</v>
      </c>
      <c r="B201" s="55">
        <v>1</v>
      </c>
      <c r="C201" s="55">
        <v>0</v>
      </c>
      <c r="D201" s="55">
        <v>0</v>
      </c>
      <c r="E201" s="55">
        <v>0</v>
      </c>
      <c r="F201" s="55">
        <v>0</v>
      </c>
      <c r="G201" s="60">
        <f t="shared" ref="G201:G206" si="25">SUM(C201:F201)</f>
        <v>0</v>
      </c>
      <c r="H201" s="44">
        <f>Financiera!$R$3</f>
        <v>100</v>
      </c>
    </row>
    <row r="202" spans="1:8" ht="36">
      <c r="A202" s="49" t="s">
        <v>253</v>
      </c>
      <c r="B202" s="55">
        <v>1</v>
      </c>
      <c r="C202" s="55">
        <v>0</v>
      </c>
      <c r="D202" s="55">
        <v>0</v>
      </c>
      <c r="E202" s="55">
        <v>0</v>
      </c>
      <c r="F202" s="55">
        <v>0</v>
      </c>
      <c r="G202" s="60">
        <f t="shared" si="25"/>
        <v>0</v>
      </c>
      <c r="H202" s="44">
        <f>Financiera!$R$4</f>
        <v>100</v>
      </c>
    </row>
    <row r="203" spans="1:8" ht="24">
      <c r="A203" s="49" t="s">
        <v>104</v>
      </c>
      <c r="B203" s="55">
        <v>1</v>
      </c>
      <c r="C203" s="55">
        <v>1</v>
      </c>
      <c r="D203" s="55">
        <v>0</v>
      </c>
      <c r="E203" s="55">
        <v>0</v>
      </c>
      <c r="F203" s="55">
        <v>0</v>
      </c>
      <c r="G203" s="60">
        <f t="shared" si="25"/>
        <v>1</v>
      </c>
      <c r="H203" s="44">
        <f>Financiera!$R$5</f>
        <v>100</v>
      </c>
    </row>
    <row r="204" spans="1:8">
      <c r="A204" s="49" t="s">
        <v>255</v>
      </c>
      <c r="B204" s="55">
        <v>11</v>
      </c>
      <c r="C204" s="55">
        <v>3</v>
      </c>
      <c r="D204" s="55">
        <v>0</v>
      </c>
      <c r="E204" s="55">
        <v>0</v>
      </c>
      <c r="F204" s="55">
        <v>0</v>
      </c>
      <c r="G204" s="60">
        <f t="shared" si="25"/>
        <v>3</v>
      </c>
      <c r="H204" s="44">
        <f>Financiera!$R$6</f>
        <v>54.545454545454547</v>
      </c>
    </row>
    <row r="205" spans="1:8" ht="36">
      <c r="A205" s="49" t="s">
        <v>258</v>
      </c>
      <c r="B205" s="55">
        <v>10</v>
      </c>
      <c r="C205" s="55">
        <v>0</v>
      </c>
      <c r="D205" s="55">
        <v>0</v>
      </c>
      <c r="E205" s="55">
        <v>0</v>
      </c>
      <c r="F205" s="55">
        <v>0</v>
      </c>
      <c r="G205" s="60">
        <f t="shared" si="25"/>
        <v>0</v>
      </c>
      <c r="H205" s="44">
        <f>Financiera!$R$7</f>
        <v>8</v>
      </c>
    </row>
    <row r="206" spans="1:8" ht="48">
      <c r="A206" s="49" t="s">
        <v>260</v>
      </c>
      <c r="B206" s="55">
        <v>1</v>
      </c>
      <c r="C206" s="55">
        <v>1</v>
      </c>
      <c r="D206" s="55">
        <v>0</v>
      </c>
      <c r="E206" s="55">
        <v>0</v>
      </c>
      <c r="F206" s="55">
        <v>0</v>
      </c>
      <c r="G206" s="60">
        <f t="shared" si="25"/>
        <v>1</v>
      </c>
      <c r="H206" s="44">
        <f>Financiera!$R$8</f>
        <v>100</v>
      </c>
    </row>
    <row r="216" spans="1:8" ht="4.1500000000000004" customHeight="1"/>
    <row r="217" spans="1:8">
      <c r="G217" s="364">
        <f>GABYS!Q1</f>
        <v>39.583333333333336</v>
      </c>
      <c r="H217" s="364"/>
    </row>
    <row r="218" spans="1:8">
      <c r="G218" s="365"/>
      <c r="H218" s="365"/>
    </row>
    <row r="219" spans="1:8">
      <c r="A219" s="58" t="s">
        <v>183</v>
      </c>
      <c r="B219" s="65" t="s">
        <v>184</v>
      </c>
      <c r="C219" s="66" t="s">
        <v>185</v>
      </c>
      <c r="D219" s="66" t="s">
        <v>186</v>
      </c>
      <c r="E219" s="66" t="s">
        <v>187</v>
      </c>
      <c r="F219" s="66" t="s">
        <v>188</v>
      </c>
      <c r="G219" s="67" t="s">
        <v>182</v>
      </c>
      <c r="H219" s="67" t="s">
        <v>189</v>
      </c>
    </row>
    <row r="220" spans="1:8">
      <c r="A220" s="49" t="s">
        <v>280</v>
      </c>
      <c r="B220" s="55">
        <v>1</v>
      </c>
      <c r="C220" s="55">
        <v>0</v>
      </c>
      <c r="D220" s="55">
        <v>0</v>
      </c>
      <c r="E220" s="55">
        <v>0</v>
      </c>
      <c r="F220" s="55">
        <v>1</v>
      </c>
      <c r="G220" s="60">
        <f t="shared" ref="G220" si="26">SUM(C220:F220)</f>
        <v>1</v>
      </c>
      <c r="H220" s="44">
        <f>GABYS!Q3</f>
        <v>50</v>
      </c>
    </row>
    <row r="221" spans="1:8">
      <c r="A221" s="49" t="s">
        <v>199</v>
      </c>
      <c r="B221" s="55">
        <v>1</v>
      </c>
      <c r="C221" s="55">
        <v>0</v>
      </c>
      <c r="D221" s="55">
        <v>0</v>
      </c>
      <c r="E221" s="55">
        <v>0</v>
      </c>
      <c r="F221" s="55">
        <v>1</v>
      </c>
      <c r="G221" s="60">
        <f t="shared" ref="G221:G227" si="27">SUM(C221:F221)</f>
        <v>1</v>
      </c>
      <c r="H221" s="44">
        <f>GABYS!Q4</f>
        <v>0</v>
      </c>
    </row>
    <row r="222" spans="1:8" ht="24">
      <c r="A222" s="49" t="s">
        <v>201</v>
      </c>
      <c r="B222" s="55">
        <v>4</v>
      </c>
      <c r="C222" s="55">
        <v>1</v>
      </c>
      <c r="D222" s="55">
        <v>1</v>
      </c>
      <c r="E222" s="55">
        <v>1</v>
      </c>
      <c r="F222" s="55">
        <v>1</v>
      </c>
      <c r="G222" s="60">
        <f t="shared" si="27"/>
        <v>4</v>
      </c>
      <c r="H222" s="44">
        <f>GABYS!Q5</f>
        <v>50</v>
      </c>
    </row>
    <row r="223" spans="1:8" ht="24">
      <c r="A223" s="49" t="s">
        <v>202</v>
      </c>
      <c r="B223" s="55">
        <v>1</v>
      </c>
      <c r="C223" s="55">
        <v>0</v>
      </c>
      <c r="D223" s="55">
        <v>0</v>
      </c>
      <c r="E223" s="55">
        <v>0</v>
      </c>
      <c r="F223" s="55">
        <v>1</v>
      </c>
      <c r="G223" s="60">
        <f t="shared" si="27"/>
        <v>1</v>
      </c>
      <c r="H223" s="44">
        <f>GABYS!Q6</f>
        <v>0</v>
      </c>
    </row>
    <row r="224" spans="1:8">
      <c r="A224" s="49" t="s">
        <v>286</v>
      </c>
      <c r="B224" s="55">
        <v>1</v>
      </c>
      <c r="C224" s="55">
        <v>0</v>
      </c>
      <c r="D224" s="55">
        <v>1</v>
      </c>
      <c r="E224" s="55">
        <v>0</v>
      </c>
      <c r="F224" s="55">
        <v>0</v>
      </c>
      <c r="G224" s="60">
        <f t="shared" si="27"/>
        <v>1</v>
      </c>
      <c r="H224" s="44">
        <f>GABYS!Q7</f>
        <v>50</v>
      </c>
    </row>
    <row r="225" spans="1:8" ht="24">
      <c r="A225" s="49" t="s">
        <v>288</v>
      </c>
      <c r="B225" s="55">
        <v>4</v>
      </c>
      <c r="C225" s="55">
        <v>1</v>
      </c>
      <c r="D225" s="55">
        <v>1</v>
      </c>
      <c r="E225" s="55">
        <v>1</v>
      </c>
      <c r="F225" s="55">
        <v>1</v>
      </c>
      <c r="G225" s="60">
        <f t="shared" si="27"/>
        <v>4</v>
      </c>
      <c r="H225" s="44">
        <f>GABYS!Q8</f>
        <v>100</v>
      </c>
    </row>
    <row r="226" spans="1:8">
      <c r="A226" s="49" t="s">
        <v>290</v>
      </c>
      <c r="B226" s="55">
        <v>2</v>
      </c>
      <c r="C226" s="55">
        <v>0</v>
      </c>
      <c r="D226" s="55">
        <v>1</v>
      </c>
      <c r="E226" s="55">
        <v>0</v>
      </c>
      <c r="F226" s="55">
        <v>1</v>
      </c>
      <c r="G226" s="60">
        <f t="shared" si="27"/>
        <v>2</v>
      </c>
      <c r="H226" s="44">
        <f>GABYS!Q9</f>
        <v>66.666666666666671</v>
      </c>
    </row>
    <row r="227" spans="1:8" ht="36">
      <c r="A227" s="49" t="s">
        <v>293</v>
      </c>
      <c r="B227" s="55">
        <v>2</v>
      </c>
      <c r="C227" s="55">
        <v>0</v>
      </c>
      <c r="D227" s="55">
        <v>1</v>
      </c>
      <c r="E227" s="55">
        <v>0</v>
      </c>
      <c r="F227" s="55">
        <v>1</v>
      </c>
      <c r="G227" s="60">
        <f t="shared" si="27"/>
        <v>2</v>
      </c>
      <c r="H227" s="44">
        <f>GABYS!Q10</f>
        <v>0</v>
      </c>
    </row>
  </sheetData>
  <mergeCells count="4">
    <mergeCell ref="A13:H13"/>
    <mergeCell ref="A1:H1"/>
    <mergeCell ref="G198:H199"/>
    <mergeCell ref="G217:H218"/>
  </mergeCells>
  <printOptions horizontalCentered="1"/>
  <pageMargins left="0.39370078740157483" right="0.39370078740157483" top="0.39370078740157483" bottom="0.39370078740157483" header="0.31496062992125984" footer="0.31496062992125984"/>
  <pageSetup orientation="landscape" r:id="rId1"/>
  <rowBreaks count="9" manualBreakCount="9">
    <brk id="30" max="16383" man="1"/>
    <brk id="46" max="16383" man="1"/>
    <brk id="83" max="16383" man="1"/>
    <brk id="114" max="16383" man="1"/>
    <brk id="132" max="16383" man="1"/>
    <brk id="142" max="16383" man="1"/>
    <brk id="161" max="16383" man="1"/>
    <brk id="173" max="16383" man="1"/>
    <brk id="215" max="16383"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CFC19-2934-4F8E-B608-DC06C295D5B7}">
  <sheetPr codeName="Hoja1"/>
  <dimension ref="A1:K19"/>
  <sheetViews>
    <sheetView zoomScaleNormal="100" workbookViewId="0">
      <selection activeCell="G5" sqref="G5:G6"/>
    </sheetView>
  </sheetViews>
  <sheetFormatPr baseColWidth="10" defaultRowHeight="15"/>
  <cols>
    <col min="1" max="1" width="25.28515625" customWidth="1"/>
    <col min="2" max="2" width="8.85546875" customWidth="1"/>
    <col min="3" max="3" width="10.28515625" customWidth="1"/>
    <col min="4" max="6" width="10.140625" hidden="1" customWidth="1"/>
    <col min="7" max="7" width="75.140625" customWidth="1"/>
    <col min="8" max="8" width="11.5703125" customWidth="1"/>
    <col min="9" max="11" width="3.28515625" style="68" hidden="1" customWidth="1"/>
    <col min="12" max="13" width="0" hidden="1" customWidth="1"/>
  </cols>
  <sheetData>
    <row r="1" spans="1:11" ht="45.6" customHeight="1">
      <c r="A1" s="346" t="s">
        <v>646</v>
      </c>
      <c r="B1" s="346"/>
      <c r="C1" s="346"/>
      <c r="D1" s="346"/>
      <c r="E1" s="346"/>
      <c r="F1" s="346"/>
      <c r="G1" s="346"/>
    </row>
    <row r="2" spans="1:11" ht="27" customHeight="1"/>
    <row r="3" spans="1:11" ht="14.45" customHeight="1">
      <c r="A3" s="370" t="s">
        <v>645</v>
      </c>
      <c r="B3" s="347"/>
      <c r="C3" s="347"/>
      <c r="D3" s="347"/>
      <c r="E3" s="347"/>
      <c r="F3" s="347"/>
      <c r="G3" s="347"/>
      <c r="I3" s="68" t="s">
        <v>59</v>
      </c>
    </row>
    <row r="4" spans="1:11" ht="14.45" customHeight="1">
      <c r="A4" s="369" t="s">
        <v>93</v>
      </c>
      <c r="I4" s="350" t="s">
        <v>207</v>
      </c>
      <c r="J4" s="350"/>
      <c r="K4" s="350" t="s">
        <v>205</v>
      </c>
    </row>
    <row r="5" spans="1:11" ht="19.149999999999999" customHeight="1">
      <c r="A5" s="347"/>
      <c r="B5" s="366" t="s">
        <v>29</v>
      </c>
      <c r="C5" s="366"/>
      <c r="D5" s="366"/>
      <c r="E5" s="366"/>
      <c r="F5" s="366"/>
      <c r="G5" s="370" t="s">
        <v>651</v>
      </c>
      <c r="H5" s="68"/>
      <c r="I5" s="367" t="s">
        <v>204</v>
      </c>
      <c r="J5" s="367" t="s">
        <v>206</v>
      </c>
      <c r="K5" s="350"/>
    </row>
    <row r="6" spans="1:11" ht="33.75">
      <c r="A6" s="348"/>
      <c r="B6" s="23" t="s">
        <v>475</v>
      </c>
      <c r="C6" s="23" t="s">
        <v>476</v>
      </c>
      <c r="D6" s="23" t="s">
        <v>175</v>
      </c>
      <c r="E6" s="23" t="s">
        <v>176</v>
      </c>
      <c r="F6" s="23" t="s">
        <v>177</v>
      </c>
      <c r="G6" s="371"/>
      <c r="H6" s="68"/>
      <c r="I6" s="368"/>
      <c r="J6" s="368"/>
      <c r="K6" s="351"/>
    </row>
    <row r="7" spans="1:11" ht="154.9" customHeight="1">
      <c r="A7" s="91" t="s">
        <v>94</v>
      </c>
      <c r="B7" s="94">
        <f>Comunicaciones!P1</f>
        <v>50.67959990320238</v>
      </c>
      <c r="C7" s="95">
        <f>AVERAGE(Comunicaciones!AB3:AB16)</f>
        <v>33.503401360544224</v>
      </c>
      <c r="D7" s="34">
        <v>0</v>
      </c>
      <c r="E7" s="34">
        <v>0</v>
      </c>
      <c r="F7" s="34">
        <v>0</v>
      </c>
      <c r="G7" s="92" t="s">
        <v>472</v>
      </c>
      <c r="H7" s="68"/>
      <c r="I7" s="69" t="s">
        <v>191</v>
      </c>
      <c r="J7" s="69" t="s">
        <v>191</v>
      </c>
      <c r="K7" s="69" t="s">
        <v>191</v>
      </c>
    </row>
    <row r="8" spans="1:11" ht="131.44999999999999" customHeight="1">
      <c r="A8" s="91" t="s">
        <v>61</v>
      </c>
      <c r="B8" s="94">
        <f>Planeación!Q1</f>
        <v>61</v>
      </c>
      <c r="C8" s="95">
        <f>AVERAGE(Planeación!AC3:AC26)</f>
        <v>34.375</v>
      </c>
      <c r="D8" s="34">
        <v>0</v>
      </c>
      <c r="E8" s="34">
        <v>0</v>
      </c>
      <c r="F8" s="34">
        <v>0</v>
      </c>
      <c r="G8" s="92" t="s">
        <v>644</v>
      </c>
      <c r="H8" s="68"/>
      <c r="I8" s="69" t="s">
        <v>191</v>
      </c>
      <c r="J8" s="69" t="s">
        <v>191</v>
      </c>
      <c r="K8" s="69" t="s">
        <v>191</v>
      </c>
    </row>
    <row r="9" spans="1:11" ht="18.600000000000001" customHeight="1">
      <c r="A9" s="91" t="s">
        <v>181</v>
      </c>
      <c r="B9" s="94">
        <f>TSI!Q1</f>
        <v>43.333333333333329</v>
      </c>
      <c r="C9" s="95">
        <f>AVERAGE(TSI!AC3:AC12)</f>
        <v>17.5</v>
      </c>
      <c r="D9" s="34">
        <v>0</v>
      </c>
      <c r="E9" s="34">
        <v>0</v>
      </c>
      <c r="F9" s="34">
        <v>0</v>
      </c>
      <c r="G9" s="92" t="s">
        <v>507</v>
      </c>
      <c r="H9" s="68"/>
      <c r="I9" s="69" t="s">
        <v>192</v>
      </c>
      <c r="J9" s="69" t="s">
        <v>191</v>
      </c>
      <c r="K9" s="69" t="s">
        <v>192</v>
      </c>
    </row>
    <row r="10" spans="1:11" ht="42.6" customHeight="1">
      <c r="A10" s="91" t="s">
        <v>95</v>
      </c>
      <c r="B10" s="94">
        <f>'OF. Jurídica'!Q1</f>
        <v>38.888888888888893</v>
      </c>
      <c r="C10" s="95">
        <f>AVERAGE('OF. Jurídica'!AC3:AC5)</f>
        <v>11.111111111111109</v>
      </c>
      <c r="D10" s="34">
        <v>0</v>
      </c>
      <c r="E10" s="34">
        <v>0</v>
      </c>
      <c r="F10" s="34">
        <v>0</v>
      </c>
      <c r="G10" s="92" t="s">
        <v>501</v>
      </c>
      <c r="H10" s="68"/>
      <c r="I10" s="69" t="s">
        <v>192</v>
      </c>
      <c r="J10" s="69" t="s">
        <v>192</v>
      </c>
      <c r="K10" s="69" t="s">
        <v>39</v>
      </c>
    </row>
    <row r="11" spans="1:11">
      <c r="A11" s="91" t="s">
        <v>97</v>
      </c>
      <c r="B11" s="94">
        <f>UCID!Q1</f>
        <v>58.333333333333336</v>
      </c>
      <c r="C11" s="95">
        <f>AVERAGE(UCID!AC3:AC4)</f>
        <v>16.666666666666664</v>
      </c>
      <c r="D11" s="34">
        <v>0</v>
      </c>
      <c r="E11" s="34">
        <v>0</v>
      </c>
      <c r="F11" s="34">
        <v>0</v>
      </c>
      <c r="G11" s="92" t="s">
        <v>507</v>
      </c>
      <c r="H11" s="68"/>
      <c r="I11" s="69" t="s">
        <v>192</v>
      </c>
      <c r="J11" s="69" t="s">
        <v>192</v>
      </c>
      <c r="K11" s="69" t="s">
        <v>39</v>
      </c>
    </row>
    <row r="12" spans="1:11" ht="36">
      <c r="A12" s="91" t="s">
        <v>96</v>
      </c>
      <c r="B12" s="94">
        <f>'Control Interno'!Q1</f>
        <v>87.5</v>
      </c>
      <c r="C12" s="95">
        <f>AVERAGE('Control Interno'!AC3:AC4)</f>
        <v>62.5</v>
      </c>
      <c r="D12" s="35">
        <f>ROUNDUP((AVERAGE(SPE!AI2:AI8)),2)</f>
        <v>74.17</v>
      </c>
      <c r="E12" s="35">
        <f>ROUNDUP((AVERAGE(SPE!AO2:AO8)),2)</f>
        <v>73</v>
      </c>
      <c r="F12" s="35">
        <f>ROUNDUP((AVERAGE(SPE!AU2:AU8)),2)</f>
        <v>66.17</v>
      </c>
      <c r="G12" s="92" t="s">
        <v>506</v>
      </c>
      <c r="H12" s="68"/>
      <c r="I12" s="69" t="s">
        <v>59</v>
      </c>
      <c r="J12" s="69" t="s">
        <v>53</v>
      </c>
      <c r="K12" s="69" t="s">
        <v>53</v>
      </c>
    </row>
    <row r="13" spans="1:11" ht="60">
      <c r="A13" s="91" t="s">
        <v>49</v>
      </c>
      <c r="B13" s="94">
        <f>SPE!Q1</f>
        <v>50.833333333333329</v>
      </c>
      <c r="C13" s="96">
        <f>AVERAGE(SPE!AC3:AC7)</f>
        <v>21.666666666666668</v>
      </c>
      <c r="D13" s="35">
        <f>ROUNDUP((AVERAGE(SPE!AI3:AI8)),2)</f>
        <v>74.17</v>
      </c>
      <c r="E13" s="35">
        <f>ROUNDUP((AVERAGE(SPE!AO3:AO8)),2)</f>
        <v>73</v>
      </c>
      <c r="F13" s="35">
        <f>ROUNDUP((AVERAGE(SPE!AU3:AU8)),2)</f>
        <v>66.17</v>
      </c>
      <c r="G13" s="92" t="s">
        <v>473</v>
      </c>
      <c r="H13" s="68"/>
      <c r="I13" s="69" t="s">
        <v>192</v>
      </c>
      <c r="J13" s="69" t="s">
        <v>192</v>
      </c>
      <c r="K13" s="69" t="s">
        <v>191</v>
      </c>
    </row>
    <row r="14" spans="1:11" ht="96">
      <c r="A14" s="91" t="s">
        <v>48</v>
      </c>
      <c r="B14" s="94">
        <f>SCYS!Q1</f>
        <v>31.24666666666667</v>
      </c>
      <c r="C14" s="96">
        <f>AVERAGE(SCYS!AC3:AC10)</f>
        <v>14.791666666666666</v>
      </c>
      <c r="D14" s="35">
        <f>ROUNDUP((AVERAGE(SCYS!AI3:AI14)),2)</f>
        <v>16.880000000000003</v>
      </c>
      <c r="E14" s="35">
        <f>ROUNDUP((AVERAGE(SCYS!AO3:AO14)),2)</f>
        <v>29.8</v>
      </c>
      <c r="F14" s="35">
        <f>ROUNDUP((AVERAGE(SCYS!AU3:AU14)),2)</f>
        <v>38.549999999999997</v>
      </c>
      <c r="G14" s="92" t="s">
        <v>359</v>
      </c>
      <c r="H14" s="68"/>
      <c r="I14" s="69" t="s">
        <v>191</v>
      </c>
      <c r="J14" s="69" t="s">
        <v>191</v>
      </c>
      <c r="K14" s="69" t="s">
        <v>191</v>
      </c>
    </row>
    <row r="15" spans="1:11" ht="60">
      <c r="A15" s="93" t="s">
        <v>306</v>
      </c>
      <c r="B15" s="94">
        <f>'Com. Energéticas'!R1</f>
        <v>29.416666666666668</v>
      </c>
      <c r="C15" s="96">
        <f>ROUNDUP((AVERAGE('Com. Energéticas'!L3:L8)),2)</f>
        <v>0.34</v>
      </c>
      <c r="D15" s="35">
        <f>ROUNDUP((AVERAGE(SCYS!AI4:AI14)),2)</f>
        <v>17.860000000000003</v>
      </c>
      <c r="E15" s="35">
        <f>ROUNDUP((AVERAGE(SCYS!AO4:AO14)),2)</f>
        <v>29.770000000000003</v>
      </c>
      <c r="F15" s="35">
        <f>ROUNDUP((AVERAGE(SCYS!AU4:AU14)),2)</f>
        <v>36.909999999999997</v>
      </c>
      <c r="G15" s="92" t="s">
        <v>389</v>
      </c>
      <c r="H15" s="68"/>
      <c r="I15" s="69" t="s">
        <v>191</v>
      </c>
      <c r="J15" s="69" t="s">
        <v>191</v>
      </c>
      <c r="K15" s="69" t="s">
        <v>191</v>
      </c>
    </row>
    <row r="16" spans="1:11" ht="36">
      <c r="A16" s="91" t="s">
        <v>98</v>
      </c>
      <c r="B16" s="94">
        <f>GABYS!Q1</f>
        <v>39.583333333333336</v>
      </c>
      <c r="C16" s="96">
        <f>AVERAGE(GABYS!AC3:AC10)</f>
        <v>6.25</v>
      </c>
      <c r="D16" s="35">
        <f>ROUNDUP((AVERAGE(GABYS!AI3:AI12)),2)</f>
        <v>22.92</v>
      </c>
      <c r="E16" s="35">
        <f>ROUNDUP((AVERAGE(GABYS!AO3:AO12)),2)</f>
        <v>22.92</v>
      </c>
      <c r="F16" s="35">
        <f>ROUNDUP((AVERAGE(GABYS!AU3:AU12)),2)</f>
        <v>60.419999999999995</v>
      </c>
      <c r="G16" s="92" t="s">
        <v>388</v>
      </c>
      <c r="H16" s="68"/>
      <c r="I16" s="69" t="s">
        <v>59</v>
      </c>
      <c r="J16" s="69" t="s">
        <v>192</v>
      </c>
      <c r="K16" s="69" t="s">
        <v>192</v>
      </c>
    </row>
    <row r="17" spans="1:11">
      <c r="A17" s="91" t="s">
        <v>99</v>
      </c>
      <c r="B17" s="94">
        <f>Financiera!R1</f>
        <v>77.090909090909093</v>
      </c>
      <c r="C17" s="96">
        <f>ROUNDUP((AVERAGE(Financiera!AD3:AD9)),2)</f>
        <v>37.879999999999995</v>
      </c>
      <c r="D17" s="35">
        <f>ROUNDUP((AVERAGE(Financiera!AJ3:AJ9)),2)</f>
        <v>39.22</v>
      </c>
      <c r="E17" s="35">
        <f>ROUNDUP((AVERAGE(Financiera!AP3:AP9)),2)</f>
        <v>5.55</v>
      </c>
      <c r="F17" s="35">
        <f>ROUNDUP((AVERAGE(Financiera!AV3:AV9)),2)</f>
        <v>4.04</v>
      </c>
      <c r="G17" s="92" t="s">
        <v>507</v>
      </c>
      <c r="H17" s="68"/>
      <c r="I17" s="69" t="s">
        <v>191</v>
      </c>
      <c r="J17" s="69" t="s">
        <v>192</v>
      </c>
      <c r="K17" s="69" t="s">
        <v>39</v>
      </c>
    </row>
    <row r="18" spans="1:11" ht="36">
      <c r="A18" s="91" t="s">
        <v>100</v>
      </c>
      <c r="B18" s="94">
        <f>'Talento Humano'!Q1</f>
        <v>62.5</v>
      </c>
      <c r="C18" s="96">
        <f>AVERAGE('Talento Humano'!AC3:AC14)</f>
        <v>47.916666666666664</v>
      </c>
      <c r="D18" s="35">
        <f>ROUNDUP((AVERAGE('Talento Humano'!AI3:AI14)),2)</f>
        <v>14.59</v>
      </c>
      <c r="E18" s="35">
        <f>ROUNDUP((AVERAGE('Talento Humano'!AO3:AO14)),2)</f>
        <v>22.92</v>
      </c>
      <c r="F18" s="35">
        <f>ROUNDUP((AVERAGE('Talento Humano'!AU3:AU14)),2)</f>
        <v>14.59</v>
      </c>
      <c r="G18" s="92" t="s">
        <v>408</v>
      </c>
      <c r="H18" s="68"/>
      <c r="I18" s="69" t="s">
        <v>191</v>
      </c>
      <c r="J18" s="69" t="s">
        <v>192</v>
      </c>
      <c r="K18" s="69" t="s">
        <v>192</v>
      </c>
    </row>
    <row r="19" spans="1:11">
      <c r="C19" s="96" t="e">
        <f>ROUNDUP((AVERAGE(SPE!AC9:AC15)),2)</f>
        <v>#DIV/0!</v>
      </c>
    </row>
  </sheetData>
  <mergeCells count="9">
    <mergeCell ref="A1:G1"/>
    <mergeCell ref="I4:J4"/>
    <mergeCell ref="K4:K6"/>
    <mergeCell ref="B5:F5"/>
    <mergeCell ref="I5:I6"/>
    <mergeCell ref="J5:J6"/>
    <mergeCell ref="A4:A6"/>
    <mergeCell ref="G5:G6"/>
    <mergeCell ref="A3:G3"/>
  </mergeCells>
  <hyperlinks>
    <hyperlink ref="A18" location="'Talento Humano'!A1" display="Talento Humano" xr:uid="{88A5DA6E-4C8E-43C5-B5E7-02142DB67B94}"/>
    <hyperlink ref="A17" location="Financiera!A1" display="Financiera" xr:uid="{23F9618E-AECE-4708-912A-1010684713B5}"/>
    <hyperlink ref="A16" location="GABYS!A1" display="GABYS" xr:uid="{43FE4813-B3C8-43F3-862F-5FE7B8F616E7}"/>
    <hyperlink ref="A14" location="SCYS!A1" display="SCYS" xr:uid="{16376A7A-5C6B-47A7-A987-9CD60C040AEE}"/>
    <hyperlink ref="A13" location="SPE!A1" display="SPE" xr:uid="{F0E321F0-8212-425E-9330-B320D4DC4958}"/>
    <hyperlink ref="A12" location="'Control Interno'!A1" display="Control Interno" xr:uid="{EEF01DCB-55E3-4CBB-A830-92C4BDD5C043}"/>
    <hyperlink ref="A11" location="UCID!A1" display="Control Interno Disciplinario" xr:uid="{514F4C0E-81A6-4119-B8C4-8175AA3AB984}"/>
    <hyperlink ref="A10" location="'OF. Jurídica'!A1" display="Of. Jurídica" xr:uid="{171B671E-68CA-4F85-BAD3-4990004E2B45}"/>
    <hyperlink ref="A9" location="TSI!A1" display="Tecnología y Sistemas de Información" xr:uid="{B4411940-93FE-4FAE-A256-CB7387E71F18}"/>
    <hyperlink ref="A8" location="Planeación!A1" display="Planeación Institucional" xr:uid="{310028F8-0D0A-4C9D-BF4D-D1BBEF039509}"/>
    <hyperlink ref="A7" location="Comunicaciones!A1" display="Comunicaciones" xr:uid="{0B49BA87-6ED5-4B8C-AC62-59AE3BC449AC}"/>
    <hyperlink ref="A15" location="'Com. Energéticas'!A1" display="Comunidades Energéticas" xr:uid="{B890105D-E540-4008-A4E1-9CF3574F9C61}"/>
  </hyperlinks>
  <pageMargins left="0.70866141732283472" right="0.70866141732283472" top="0.74803149606299213" bottom="0.74803149606299213" header="0.31496062992125984" footer="0.31496062992125984"/>
  <pageSetup paperSize="9" orientation="landscape" horizontalDpi="360" verticalDpi="360" r:id="rId1"/>
  <headerFooter>
    <oddFooter>&amp;R&amp;8Página  &amp;P de &amp;N</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CE7E6-D49A-444E-B46F-6581BF34B96F}">
  <sheetPr codeName="Hoja3"/>
  <dimension ref="A1:AS12"/>
  <sheetViews>
    <sheetView zoomScale="142" workbookViewId="0">
      <pane xSplit="3" ySplit="2" topLeftCell="H3" activePane="bottomRight" state="frozen"/>
      <selection pane="topRight" activeCell="C1" sqref="C1"/>
      <selection pane="bottomLeft" activeCell="A3" sqref="A3"/>
      <selection pane="bottomRight" activeCell="Q3" sqref="Q3"/>
    </sheetView>
  </sheetViews>
  <sheetFormatPr baseColWidth="10" defaultColWidth="11.5703125" defaultRowHeight="15"/>
  <cols>
    <col min="1" max="9" width="1.7109375" style="4" customWidth="1"/>
    <col min="10" max="10" width="14.5703125" style="4" customWidth="1"/>
    <col min="11" max="17" width="11.5703125" style="4"/>
    <col min="18" max="18" width="12" style="4" customWidth="1"/>
    <col min="19" max="19" width="13.85546875" style="4" customWidth="1"/>
    <col min="20" max="20" width="18.42578125" style="4" customWidth="1"/>
    <col min="21" max="21" width="9" style="4" customWidth="1"/>
    <col min="22" max="22" width="9.5703125" style="4" customWidth="1"/>
    <col min="23" max="16384" width="11.5703125" style="4"/>
  </cols>
  <sheetData>
    <row r="1" spans="1:45" ht="34.9" customHeight="1">
      <c r="A1" s="374" t="s">
        <v>58</v>
      </c>
      <c r="B1" s="374"/>
      <c r="C1" s="374"/>
      <c r="D1" s="374"/>
      <c r="E1" s="374"/>
      <c r="F1" s="374"/>
      <c r="G1" s="374"/>
      <c r="H1" s="374"/>
      <c r="I1" s="356" t="s">
        <v>7</v>
      </c>
      <c r="J1" s="356"/>
      <c r="K1" s="356"/>
      <c r="L1" s="356"/>
      <c r="M1" s="356"/>
      <c r="N1" s="356"/>
      <c r="O1" s="356"/>
      <c r="P1" s="1">
        <f>AVERAGE(P3:P10)</f>
        <v>0</v>
      </c>
      <c r="Q1" s="1">
        <f>AVERAGE(Q3:Q10)</f>
        <v>100</v>
      </c>
      <c r="R1" s="2">
        <f>SUM(R3:R10)</f>
        <v>0</v>
      </c>
      <c r="S1" s="3">
        <v>-100</v>
      </c>
      <c r="T1" s="2" t="e">
        <f>SUM(T3:T10)</f>
        <v>#VALUE!</v>
      </c>
      <c r="U1" s="3">
        <v>-100</v>
      </c>
      <c r="V1" s="357" t="s">
        <v>30</v>
      </c>
      <c r="W1" s="358"/>
      <c r="X1" s="358"/>
      <c r="Y1" s="358"/>
      <c r="Z1" s="358"/>
      <c r="AA1" s="375"/>
      <c r="AB1" s="359" t="s">
        <v>36</v>
      </c>
      <c r="AC1" s="360"/>
      <c r="AD1" s="360"/>
      <c r="AE1" s="360"/>
      <c r="AF1" s="360"/>
      <c r="AG1" s="376"/>
      <c r="AH1" s="377" t="s">
        <v>37</v>
      </c>
      <c r="AI1" s="378"/>
      <c r="AJ1" s="378"/>
      <c r="AK1" s="378"/>
      <c r="AL1" s="378"/>
      <c r="AM1" s="379"/>
      <c r="AN1" s="372" t="s">
        <v>38</v>
      </c>
      <c r="AO1" s="373"/>
      <c r="AP1" s="373"/>
      <c r="AQ1" s="373"/>
      <c r="AR1" s="373"/>
      <c r="AS1" s="373"/>
    </row>
    <row r="2" spans="1:45" s="12" customFormat="1" ht="60.6" customHeight="1">
      <c r="A2" s="5" t="s">
        <v>25</v>
      </c>
      <c r="B2" s="5" t="s">
        <v>0</v>
      </c>
      <c r="C2" s="5" t="s">
        <v>1</v>
      </c>
      <c r="D2" s="5" t="s">
        <v>2</v>
      </c>
      <c r="E2" s="5" t="s">
        <v>3</v>
      </c>
      <c r="F2" s="5" t="s">
        <v>4</v>
      </c>
      <c r="G2" s="5" t="s">
        <v>5</v>
      </c>
      <c r="H2" s="5" t="s">
        <v>6</v>
      </c>
      <c r="I2" s="6" t="s">
        <v>8</v>
      </c>
      <c r="J2" s="7" t="s">
        <v>9</v>
      </c>
      <c r="K2" s="7" t="s">
        <v>10</v>
      </c>
      <c r="L2" s="6" t="s">
        <v>11</v>
      </c>
      <c r="M2" s="6" t="s">
        <v>12</v>
      </c>
      <c r="N2" s="6" t="s">
        <v>13</v>
      </c>
      <c r="O2" s="6" t="s">
        <v>14</v>
      </c>
      <c r="P2" s="8" t="s">
        <v>29</v>
      </c>
      <c r="Q2" s="8" t="s">
        <v>52</v>
      </c>
      <c r="R2" s="8" t="s">
        <v>57</v>
      </c>
      <c r="S2" s="8" t="s">
        <v>56</v>
      </c>
      <c r="T2" s="8" t="s">
        <v>54</v>
      </c>
      <c r="U2" s="8" t="s">
        <v>55</v>
      </c>
      <c r="V2" s="9" t="s">
        <v>31</v>
      </c>
      <c r="W2" s="9" t="s">
        <v>32</v>
      </c>
      <c r="X2" s="10" t="s">
        <v>33</v>
      </c>
      <c r="Y2" s="9" t="s">
        <v>34</v>
      </c>
      <c r="Z2" s="9" t="s">
        <v>35</v>
      </c>
      <c r="AA2" s="11" t="s">
        <v>51</v>
      </c>
      <c r="AB2" s="9" t="s">
        <v>31</v>
      </c>
      <c r="AC2" s="9" t="s">
        <v>32</v>
      </c>
      <c r="AD2" s="10" t="s">
        <v>33</v>
      </c>
      <c r="AE2" s="9" t="s">
        <v>34</v>
      </c>
      <c r="AF2" s="9" t="s">
        <v>35</v>
      </c>
      <c r="AG2" s="11" t="s">
        <v>51</v>
      </c>
      <c r="AH2" s="9" t="s">
        <v>31</v>
      </c>
      <c r="AI2" s="9" t="s">
        <v>32</v>
      </c>
      <c r="AJ2" s="10" t="s">
        <v>33</v>
      </c>
      <c r="AK2" s="9" t="s">
        <v>34</v>
      </c>
      <c r="AL2" s="9" t="s">
        <v>35</v>
      </c>
      <c r="AM2" s="11" t="s">
        <v>51</v>
      </c>
      <c r="AN2" s="9" t="s">
        <v>31</v>
      </c>
      <c r="AO2" s="9" t="s">
        <v>32</v>
      </c>
      <c r="AP2" s="10" t="s">
        <v>33</v>
      </c>
      <c r="AQ2" s="9" t="s">
        <v>34</v>
      </c>
      <c r="AR2" s="9" t="s">
        <v>35</v>
      </c>
      <c r="AS2" s="11" t="s">
        <v>51</v>
      </c>
    </row>
    <row r="3" spans="1:45" s="18" customFormat="1" ht="12">
      <c r="A3" s="13"/>
      <c r="B3" s="13"/>
      <c r="C3" s="13"/>
      <c r="D3" s="13"/>
      <c r="E3" s="13"/>
      <c r="F3" s="13"/>
      <c r="G3" s="13"/>
      <c r="H3" s="13"/>
      <c r="I3" s="13"/>
      <c r="J3" s="14" t="s">
        <v>59</v>
      </c>
      <c r="K3" s="15" t="s">
        <v>59</v>
      </c>
      <c r="L3" s="15" t="s">
        <v>59</v>
      </c>
      <c r="M3" s="15" t="s">
        <v>59</v>
      </c>
      <c r="N3" s="15" t="s">
        <v>59</v>
      </c>
      <c r="O3" s="15" t="s">
        <v>59</v>
      </c>
      <c r="P3" s="21">
        <f>W3+AC3+AI3+AO3</f>
        <v>0</v>
      </c>
      <c r="Q3" s="21">
        <f>100-P3</f>
        <v>100</v>
      </c>
      <c r="R3" s="19">
        <f>X3+AD3+AJ3+AP3</f>
        <v>0</v>
      </c>
      <c r="S3" s="20" t="e">
        <f>IF(J3=0,0,R3/J3*100)</f>
        <v>#VALUE!</v>
      </c>
      <c r="T3" s="19" t="e">
        <f>S3-J3</f>
        <v>#VALUE!</v>
      </c>
      <c r="U3" s="20">
        <f>IFERROR(T3*100/J3,0)</f>
        <v>0</v>
      </c>
      <c r="V3" s="17"/>
      <c r="W3" s="21">
        <f>IFERROR(V3*100/L3,0)</f>
        <v>0</v>
      </c>
      <c r="X3" s="14"/>
      <c r="Y3" s="13"/>
      <c r="Z3" s="13"/>
      <c r="AA3" s="21" t="e">
        <f>L3/$K$3*100</f>
        <v>#VALUE!</v>
      </c>
      <c r="AB3" s="17"/>
      <c r="AC3" s="21">
        <f>IFERROR(AB3*100/M3,0)</f>
        <v>0</v>
      </c>
      <c r="AD3" s="14"/>
      <c r="AE3" s="13"/>
      <c r="AF3" s="13"/>
      <c r="AG3" s="21" t="e">
        <f>M3/$K$3*100</f>
        <v>#VALUE!</v>
      </c>
      <c r="AH3" s="17"/>
      <c r="AI3" s="21">
        <f>IFERROR(AH3*100/N3,0)</f>
        <v>0</v>
      </c>
      <c r="AJ3" s="14"/>
      <c r="AK3" s="13"/>
      <c r="AL3" s="13"/>
      <c r="AM3" s="21" t="e">
        <f>N3/$K$3*100</f>
        <v>#VALUE!</v>
      </c>
      <c r="AN3" s="13"/>
      <c r="AO3" s="21">
        <f>IFERROR(AN3*100/O3,0)</f>
        <v>0</v>
      </c>
      <c r="AP3" s="14">
        <v>0</v>
      </c>
      <c r="AQ3" s="13"/>
      <c r="AR3" s="13"/>
      <c r="AS3" s="21" t="e">
        <f>O3/$K$3*100</f>
        <v>#VALUE!</v>
      </c>
    </row>
    <row r="4" spans="1:45" s="18" customFormat="1" ht="12">
      <c r="A4" s="13"/>
      <c r="B4" s="13"/>
      <c r="C4" s="13"/>
      <c r="D4" s="13"/>
      <c r="E4" s="13"/>
      <c r="F4" s="13"/>
      <c r="G4" s="13"/>
      <c r="H4" s="13"/>
      <c r="I4" s="13"/>
      <c r="J4" s="14" t="s">
        <v>59</v>
      </c>
      <c r="K4" s="15" t="s">
        <v>59</v>
      </c>
      <c r="L4" s="15" t="s">
        <v>59</v>
      </c>
      <c r="M4" s="15" t="s">
        <v>59</v>
      </c>
      <c r="N4" s="15" t="s">
        <v>59</v>
      </c>
      <c r="O4" s="15" t="s">
        <v>59</v>
      </c>
      <c r="P4" s="21">
        <f t="shared" ref="P4:P10" si="0">W4+AC4+AI4+AO4</f>
        <v>0</v>
      </c>
      <c r="Q4" s="21">
        <f t="shared" ref="Q4:Q10" si="1">100-P4</f>
        <v>100</v>
      </c>
      <c r="R4" s="19">
        <f t="shared" ref="R4:R10" si="2">X4+AD4+AJ4+AP4</f>
        <v>0</v>
      </c>
      <c r="S4" s="20" t="e">
        <f t="shared" ref="S4:S10" si="3">IF(J4=0,0,R4/J4*100)</f>
        <v>#VALUE!</v>
      </c>
      <c r="T4" s="19" t="e">
        <f t="shared" ref="T4:T10" si="4">S4-J4</f>
        <v>#VALUE!</v>
      </c>
      <c r="U4" s="20">
        <f t="shared" ref="U4:U10" si="5">IFERROR(T4*100/J4,0)</f>
        <v>0</v>
      </c>
      <c r="V4" s="17"/>
      <c r="W4" s="21">
        <f t="shared" ref="W4:W10" si="6">IFERROR(V4*100/L4,0)</f>
        <v>0</v>
      </c>
      <c r="X4" s="14"/>
      <c r="Y4" s="13"/>
      <c r="Z4" s="13"/>
      <c r="AA4" s="21" t="e">
        <f>L4/$K$4*100</f>
        <v>#VALUE!</v>
      </c>
      <c r="AB4" s="17"/>
      <c r="AC4" s="21">
        <f t="shared" ref="AC4:AC10" si="7">IFERROR(AB4*100/M4,0)</f>
        <v>0</v>
      </c>
      <c r="AD4" s="14"/>
      <c r="AE4" s="13"/>
      <c r="AF4" s="13"/>
      <c r="AG4" s="21" t="e">
        <f>M4/$K$4*100</f>
        <v>#VALUE!</v>
      </c>
      <c r="AH4" s="17"/>
      <c r="AI4" s="21">
        <f t="shared" ref="AI4:AI10" si="8">IFERROR(AH4*100/N4,0)</f>
        <v>0</v>
      </c>
      <c r="AJ4" s="14"/>
      <c r="AK4" s="13"/>
      <c r="AL4" s="13"/>
      <c r="AM4" s="21" t="e">
        <f>N4/$K$4*100</f>
        <v>#VALUE!</v>
      </c>
      <c r="AN4" s="13"/>
      <c r="AO4" s="21">
        <f t="shared" ref="AO4:AO10" si="9">IFERROR(AN4*100/O4,0)</f>
        <v>0</v>
      </c>
      <c r="AP4" s="14">
        <v>0</v>
      </c>
      <c r="AQ4" s="13"/>
      <c r="AR4" s="13"/>
      <c r="AS4" s="21" t="e">
        <f>O4/$K$4*100</f>
        <v>#VALUE!</v>
      </c>
    </row>
    <row r="5" spans="1:45" s="18" customFormat="1" ht="12">
      <c r="A5" s="13"/>
      <c r="B5" s="13"/>
      <c r="C5" s="13"/>
      <c r="D5" s="13"/>
      <c r="E5" s="13"/>
      <c r="F5" s="13"/>
      <c r="G5" s="13"/>
      <c r="H5" s="13"/>
      <c r="I5" s="13"/>
      <c r="J5" s="14" t="s">
        <v>59</v>
      </c>
      <c r="K5" s="15" t="s">
        <v>59</v>
      </c>
      <c r="L5" s="15" t="s">
        <v>59</v>
      </c>
      <c r="M5" s="15" t="s">
        <v>59</v>
      </c>
      <c r="N5" s="15" t="s">
        <v>59</v>
      </c>
      <c r="O5" s="15" t="s">
        <v>59</v>
      </c>
      <c r="P5" s="21">
        <f t="shared" si="0"/>
        <v>0</v>
      </c>
      <c r="Q5" s="21">
        <f t="shared" si="1"/>
        <v>100</v>
      </c>
      <c r="R5" s="19">
        <f t="shared" si="2"/>
        <v>0</v>
      </c>
      <c r="S5" s="20" t="e">
        <f t="shared" si="3"/>
        <v>#VALUE!</v>
      </c>
      <c r="T5" s="19" t="e">
        <f t="shared" si="4"/>
        <v>#VALUE!</v>
      </c>
      <c r="U5" s="20">
        <f t="shared" si="5"/>
        <v>0</v>
      </c>
      <c r="V5" s="17"/>
      <c r="W5" s="21">
        <f t="shared" si="6"/>
        <v>0</v>
      </c>
      <c r="X5" s="14"/>
      <c r="Y5" s="13"/>
      <c r="Z5" s="13"/>
      <c r="AA5" s="21" t="e">
        <f>L5/$K$5*100</f>
        <v>#VALUE!</v>
      </c>
      <c r="AB5" s="17"/>
      <c r="AC5" s="21">
        <f t="shared" si="7"/>
        <v>0</v>
      </c>
      <c r="AD5" s="14"/>
      <c r="AE5" s="13"/>
      <c r="AF5" s="13"/>
      <c r="AG5" s="21" t="e">
        <f>M5/$K$5*100</f>
        <v>#VALUE!</v>
      </c>
      <c r="AH5" s="17"/>
      <c r="AI5" s="21">
        <f t="shared" si="8"/>
        <v>0</v>
      </c>
      <c r="AJ5" s="14"/>
      <c r="AK5" s="13"/>
      <c r="AL5" s="13"/>
      <c r="AM5" s="21" t="e">
        <f>N5/$K$5*100</f>
        <v>#VALUE!</v>
      </c>
      <c r="AN5" s="13"/>
      <c r="AO5" s="21">
        <f t="shared" si="9"/>
        <v>0</v>
      </c>
      <c r="AP5" s="14">
        <v>0</v>
      </c>
      <c r="AQ5" s="13"/>
      <c r="AR5" s="13"/>
      <c r="AS5" s="21" t="e">
        <f>O5/$K$5*100</f>
        <v>#VALUE!</v>
      </c>
    </row>
    <row r="6" spans="1:45" s="18" customFormat="1" ht="12">
      <c r="A6" s="13"/>
      <c r="B6" s="13"/>
      <c r="C6" s="13"/>
      <c r="D6" s="13"/>
      <c r="E6" s="13"/>
      <c r="F6" s="13"/>
      <c r="G6" s="13"/>
      <c r="H6" s="13"/>
      <c r="I6" s="13"/>
      <c r="J6" s="14" t="s">
        <v>59</v>
      </c>
      <c r="K6" s="15" t="s">
        <v>59</v>
      </c>
      <c r="L6" s="15" t="s">
        <v>59</v>
      </c>
      <c r="M6" s="15" t="s">
        <v>59</v>
      </c>
      <c r="N6" s="15" t="s">
        <v>59</v>
      </c>
      <c r="O6" s="15" t="s">
        <v>59</v>
      </c>
      <c r="P6" s="21">
        <f t="shared" si="0"/>
        <v>0</v>
      </c>
      <c r="Q6" s="21">
        <f t="shared" si="1"/>
        <v>100</v>
      </c>
      <c r="R6" s="19">
        <f t="shared" si="2"/>
        <v>0</v>
      </c>
      <c r="S6" s="20" t="e">
        <f t="shared" si="3"/>
        <v>#VALUE!</v>
      </c>
      <c r="T6" s="19" t="e">
        <f t="shared" si="4"/>
        <v>#VALUE!</v>
      </c>
      <c r="U6" s="20">
        <f t="shared" si="5"/>
        <v>0</v>
      </c>
      <c r="V6" s="17"/>
      <c r="W6" s="21">
        <f t="shared" si="6"/>
        <v>0</v>
      </c>
      <c r="X6" s="14"/>
      <c r="Y6" s="13"/>
      <c r="Z6" s="13"/>
      <c r="AA6" s="21" t="e">
        <f>L6/$K$6*100</f>
        <v>#VALUE!</v>
      </c>
      <c r="AB6" s="17"/>
      <c r="AC6" s="21">
        <f t="shared" si="7"/>
        <v>0</v>
      </c>
      <c r="AD6" s="14"/>
      <c r="AE6" s="13"/>
      <c r="AF6" s="13"/>
      <c r="AG6" s="21" t="e">
        <f>M6/$K$6*100</f>
        <v>#VALUE!</v>
      </c>
      <c r="AH6" s="17"/>
      <c r="AI6" s="21">
        <f t="shared" si="8"/>
        <v>0</v>
      </c>
      <c r="AJ6" s="14"/>
      <c r="AK6" s="13"/>
      <c r="AL6" s="13"/>
      <c r="AM6" s="21" t="e">
        <f>N6/$K$6*100</f>
        <v>#VALUE!</v>
      </c>
      <c r="AN6" s="13"/>
      <c r="AO6" s="21">
        <f t="shared" si="9"/>
        <v>0</v>
      </c>
      <c r="AP6" s="14">
        <v>0</v>
      </c>
      <c r="AQ6" s="13"/>
      <c r="AR6" s="13"/>
      <c r="AS6" s="21" t="e">
        <f>O6/$K$6*100</f>
        <v>#VALUE!</v>
      </c>
    </row>
    <row r="7" spans="1:45" s="18" customFormat="1" ht="12">
      <c r="A7" s="13"/>
      <c r="B7" s="13"/>
      <c r="C7" s="13"/>
      <c r="D7" s="13"/>
      <c r="E7" s="13"/>
      <c r="F7" s="13"/>
      <c r="G7" s="13"/>
      <c r="H7" s="13"/>
      <c r="I7" s="13"/>
      <c r="J7" s="14" t="s">
        <v>59</v>
      </c>
      <c r="K7" s="15" t="s">
        <v>59</v>
      </c>
      <c r="L7" s="15" t="s">
        <v>59</v>
      </c>
      <c r="M7" s="15" t="s">
        <v>59</v>
      </c>
      <c r="N7" s="15" t="s">
        <v>59</v>
      </c>
      <c r="O7" s="15" t="s">
        <v>59</v>
      </c>
      <c r="P7" s="21">
        <f t="shared" si="0"/>
        <v>0</v>
      </c>
      <c r="Q7" s="21">
        <f t="shared" si="1"/>
        <v>100</v>
      </c>
      <c r="R7" s="19">
        <f t="shared" si="2"/>
        <v>0</v>
      </c>
      <c r="S7" s="20" t="e">
        <f t="shared" si="3"/>
        <v>#VALUE!</v>
      </c>
      <c r="T7" s="19" t="e">
        <f t="shared" si="4"/>
        <v>#VALUE!</v>
      </c>
      <c r="U7" s="20">
        <f t="shared" si="5"/>
        <v>0</v>
      </c>
      <c r="V7" s="17"/>
      <c r="W7" s="21">
        <f t="shared" si="6"/>
        <v>0</v>
      </c>
      <c r="X7" s="14"/>
      <c r="Y7" s="13"/>
      <c r="Z7" s="13"/>
      <c r="AA7" s="21" t="e">
        <f>L7/$K$7*100</f>
        <v>#VALUE!</v>
      </c>
      <c r="AB7" s="17"/>
      <c r="AC7" s="21">
        <f t="shared" si="7"/>
        <v>0</v>
      </c>
      <c r="AD7" s="14"/>
      <c r="AE7" s="13"/>
      <c r="AF7" s="13"/>
      <c r="AG7" s="21" t="e">
        <f>M7/$K$7*100</f>
        <v>#VALUE!</v>
      </c>
      <c r="AH7" s="17"/>
      <c r="AI7" s="21">
        <f t="shared" si="8"/>
        <v>0</v>
      </c>
      <c r="AJ7" s="14"/>
      <c r="AK7" s="13"/>
      <c r="AL7" s="13"/>
      <c r="AM7" s="21" t="e">
        <f>N7/$K$7*100</f>
        <v>#VALUE!</v>
      </c>
      <c r="AN7" s="13"/>
      <c r="AO7" s="21">
        <f t="shared" si="9"/>
        <v>0</v>
      </c>
      <c r="AP7" s="14">
        <v>0</v>
      </c>
      <c r="AQ7" s="13"/>
      <c r="AR7" s="13"/>
      <c r="AS7" s="21" t="e">
        <f>O7/$K$7*100</f>
        <v>#VALUE!</v>
      </c>
    </row>
    <row r="8" spans="1:45" s="18" customFormat="1" ht="12">
      <c r="A8" s="13"/>
      <c r="B8" s="13"/>
      <c r="C8" s="13"/>
      <c r="D8" s="13"/>
      <c r="E8" s="13"/>
      <c r="F8" s="13"/>
      <c r="G8" s="13"/>
      <c r="H8" s="13"/>
      <c r="I8" s="13"/>
      <c r="J8" s="14" t="s">
        <v>59</v>
      </c>
      <c r="K8" s="15" t="s">
        <v>59</v>
      </c>
      <c r="L8" s="15" t="s">
        <v>59</v>
      </c>
      <c r="M8" s="15" t="s">
        <v>59</v>
      </c>
      <c r="N8" s="15" t="s">
        <v>59</v>
      </c>
      <c r="O8" s="15" t="s">
        <v>59</v>
      </c>
      <c r="P8" s="21">
        <f t="shared" si="0"/>
        <v>0</v>
      </c>
      <c r="Q8" s="21">
        <f t="shared" si="1"/>
        <v>100</v>
      </c>
      <c r="R8" s="19">
        <f t="shared" si="2"/>
        <v>0</v>
      </c>
      <c r="S8" s="20" t="e">
        <f t="shared" si="3"/>
        <v>#VALUE!</v>
      </c>
      <c r="T8" s="19" t="e">
        <f t="shared" si="4"/>
        <v>#VALUE!</v>
      </c>
      <c r="U8" s="20">
        <f t="shared" si="5"/>
        <v>0</v>
      </c>
      <c r="V8" s="17"/>
      <c r="W8" s="21">
        <f t="shared" si="6"/>
        <v>0</v>
      </c>
      <c r="X8" s="14"/>
      <c r="Y8" s="13"/>
      <c r="Z8" s="13"/>
      <c r="AA8" s="21" t="e">
        <f>L8/$K$8*100</f>
        <v>#VALUE!</v>
      </c>
      <c r="AB8" s="17"/>
      <c r="AC8" s="21">
        <f t="shared" si="7"/>
        <v>0</v>
      </c>
      <c r="AD8" s="14"/>
      <c r="AE8" s="13"/>
      <c r="AF8" s="13"/>
      <c r="AG8" s="21" t="e">
        <f>M8/$K$8*100</f>
        <v>#VALUE!</v>
      </c>
      <c r="AH8" s="17"/>
      <c r="AI8" s="21">
        <f t="shared" si="8"/>
        <v>0</v>
      </c>
      <c r="AJ8" s="14"/>
      <c r="AK8" s="13"/>
      <c r="AL8" s="13"/>
      <c r="AM8" s="21" t="e">
        <f>N8/$K$8*100</f>
        <v>#VALUE!</v>
      </c>
      <c r="AN8" s="13"/>
      <c r="AO8" s="21">
        <f t="shared" si="9"/>
        <v>0</v>
      </c>
      <c r="AP8" s="14">
        <v>0</v>
      </c>
      <c r="AQ8" s="13"/>
      <c r="AR8" s="13"/>
      <c r="AS8" s="21" t="e">
        <f>O8/$K$8*100</f>
        <v>#VALUE!</v>
      </c>
    </row>
    <row r="9" spans="1:45" s="18" customFormat="1" ht="12">
      <c r="A9" s="13"/>
      <c r="B9" s="13"/>
      <c r="C9" s="13"/>
      <c r="D9" s="13"/>
      <c r="E9" s="13"/>
      <c r="F9" s="13"/>
      <c r="G9" s="13"/>
      <c r="H9" s="13"/>
      <c r="I9" s="13"/>
      <c r="J9" s="14" t="s">
        <v>59</v>
      </c>
      <c r="K9" s="15" t="s">
        <v>59</v>
      </c>
      <c r="L9" s="15" t="s">
        <v>59</v>
      </c>
      <c r="M9" s="15" t="s">
        <v>59</v>
      </c>
      <c r="N9" s="15" t="s">
        <v>59</v>
      </c>
      <c r="O9" s="15" t="s">
        <v>59</v>
      </c>
      <c r="P9" s="21">
        <f t="shared" si="0"/>
        <v>0</v>
      </c>
      <c r="Q9" s="21">
        <f t="shared" si="1"/>
        <v>100</v>
      </c>
      <c r="R9" s="19">
        <f t="shared" si="2"/>
        <v>0</v>
      </c>
      <c r="S9" s="20" t="e">
        <f t="shared" si="3"/>
        <v>#VALUE!</v>
      </c>
      <c r="T9" s="19" t="e">
        <f t="shared" si="4"/>
        <v>#VALUE!</v>
      </c>
      <c r="U9" s="20">
        <f t="shared" si="5"/>
        <v>0</v>
      </c>
      <c r="V9" s="17"/>
      <c r="W9" s="21">
        <f t="shared" si="6"/>
        <v>0</v>
      </c>
      <c r="X9" s="14"/>
      <c r="Y9" s="13"/>
      <c r="Z9" s="13"/>
      <c r="AA9" s="21" t="e">
        <f>L9/$K$9*100</f>
        <v>#VALUE!</v>
      </c>
      <c r="AB9" s="17"/>
      <c r="AC9" s="21">
        <f t="shared" si="7"/>
        <v>0</v>
      </c>
      <c r="AD9" s="14"/>
      <c r="AE9" s="13"/>
      <c r="AF9" s="13"/>
      <c r="AG9" s="21" t="e">
        <f>M9/$K$9*100</f>
        <v>#VALUE!</v>
      </c>
      <c r="AH9" s="17"/>
      <c r="AI9" s="21">
        <f t="shared" si="8"/>
        <v>0</v>
      </c>
      <c r="AJ9" s="14"/>
      <c r="AK9" s="13"/>
      <c r="AL9" s="13"/>
      <c r="AM9" s="21" t="e">
        <f>N9/$K$9*100</f>
        <v>#VALUE!</v>
      </c>
      <c r="AN9" s="13"/>
      <c r="AO9" s="21">
        <f t="shared" si="9"/>
        <v>0</v>
      </c>
      <c r="AP9" s="14">
        <v>0</v>
      </c>
      <c r="AQ9" s="13"/>
      <c r="AR9" s="13"/>
      <c r="AS9" s="21" t="e">
        <f>O9/$K$9*100</f>
        <v>#VALUE!</v>
      </c>
    </row>
    <row r="10" spans="1:45" s="18" customFormat="1" ht="12">
      <c r="A10" s="13"/>
      <c r="B10" s="13"/>
      <c r="C10" s="13"/>
      <c r="D10" s="13"/>
      <c r="E10" s="13"/>
      <c r="F10" s="13"/>
      <c r="G10" s="13"/>
      <c r="H10" s="13"/>
      <c r="I10" s="13"/>
      <c r="J10" s="14" t="s">
        <v>59</v>
      </c>
      <c r="K10" s="15" t="s">
        <v>59</v>
      </c>
      <c r="L10" s="15" t="s">
        <v>59</v>
      </c>
      <c r="M10" s="15" t="s">
        <v>59</v>
      </c>
      <c r="N10" s="15" t="s">
        <v>59</v>
      </c>
      <c r="O10" s="15" t="s">
        <v>59</v>
      </c>
      <c r="P10" s="21">
        <f t="shared" si="0"/>
        <v>0</v>
      </c>
      <c r="Q10" s="21">
        <f t="shared" si="1"/>
        <v>100</v>
      </c>
      <c r="R10" s="19">
        <f t="shared" si="2"/>
        <v>0</v>
      </c>
      <c r="S10" s="20" t="e">
        <f t="shared" si="3"/>
        <v>#VALUE!</v>
      </c>
      <c r="T10" s="19" t="e">
        <f t="shared" si="4"/>
        <v>#VALUE!</v>
      </c>
      <c r="U10" s="20">
        <f t="shared" si="5"/>
        <v>0</v>
      </c>
      <c r="V10" s="17"/>
      <c r="W10" s="21">
        <f t="shared" si="6"/>
        <v>0</v>
      </c>
      <c r="X10" s="14"/>
      <c r="Y10" s="13"/>
      <c r="Z10" s="13"/>
      <c r="AA10" s="21" t="e">
        <f>L10/$K$10*100</f>
        <v>#VALUE!</v>
      </c>
      <c r="AB10" s="17"/>
      <c r="AC10" s="21">
        <f t="shared" si="7"/>
        <v>0</v>
      </c>
      <c r="AD10" s="14"/>
      <c r="AE10" s="13"/>
      <c r="AF10" s="13"/>
      <c r="AG10" s="21" t="e">
        <f>M10/$K$10*100</f>
        <v>#VALUE!</v>
      </c>
      <c r="AH10" s="17"/>
      <c r="AI10" s="21">
        <f t="shared" si="8"/>
        <v>0</v>
      </c>
      <c r="AJ10" s="14"/>
      <c r="AK10" s="13"/>
      <c r="AL10" s="13"/>
      <c r="AM10" s="21" t="e">
        <f>N10/$K$10*100</f>
        <v>#VALUE!</v>
      </c>
      <c r="AN10" s="13"/>
      <c r="AO10" s="21">
        <f t="shared" si="9"/>
        <v>0</v>
      </c>
      <c r="AP10" s="14">
        <v>0</v>
      </c>
      <c r="AQ10" s="13"/>
      <c r="AR10" s="13"/>
      <c r="AS10" s="21" t="e">
        <f>O10/$K$10*100</f>
        <v>#VALUE!</v>
      </c>
    </row>
    <row r="12" spans="1:45">
      <c r="W12" s="16">
        <f t="shared" ref="W12" si="10">IF(V12&gt;=L12,AA12,0)</f>
        <v>0</v>
      </c>
    </row>
  </sheetData>
  <sheetProtection algorithmName="SHA-512" hashValue="m90nyIORrdRzlXWc6+ifNBTactgjuNqp8izmZgt5t6J6G98CVha1ju+hGTGPrfOTQsUfePvxj73qQphQYeg1iA==" saltValue="QAHic4laXMOUF/4OuLEBtg==" spinCount="100000" sheet="1" objects="1" scenarios="1"/>
  <mergeCells count="6">
    <mergeCell ref="AN1:AS1"/>
    <mergeCell ref="A1:H1"/>
    <mergeCell ref="I1:O1"/>
    <mergeCell ref="V1:AA1"/>
    <mergeCell ref="AB1:AG1"/>
    <mergeCell ref="AH1:AM1"/>
  </mergeCells>
  <conditionalFormatting sqref="Z3:Z10">
    <cfRule type="containsText" dxfId="42" priority="8" operator="containsText" text="Pendiente">
      <formula>NOT(ISERROR(SEARCH("Pendiente",Z3)))</formula>
    </cfRule>
  </conditionalFormatting>
  <conditionalFormatting sqref="AF3:AF6 AF8:AF10">
    <cfRule type="containsText" dxfId="41" priority="7" operator="containsText" text="Pendiente">
      <formula>NOT(ISERROR(SEARCH("Pendiente",AF3)))</formula>
    </cfRule>
  </conditionalFormatting>
  <conditionalFormatting sqref="AF7">
    <cfRule type="containsText" dxfId="40" priority="1" operator="containsText" text="Pendiente">
      <formula>NOT(ISERROR(SEARCH("Pendiente",AF7)))</formula>
    </cfRule>
  </conditionalFormatting>
  <conditionalFormatting sqref="AL3:AL10">
    <cfRule type="containsText" dxfId="39" priority="2" operator="containsText" text="Pendiente">
      <formula>NOT(ISERROR(SEARCH("Pendiente",AL3)))</formula>
    </cfRule>
  </conditionalFormatting>
  <conditionalFormatting sqref="AR3:AR10">
    <cfRule type="containsText" dxfId="38" priority="5" operator="containsText" text="Pendiente">
      <formula>NOT(ISERROR(SEARCH("Pendiente",AR3)))</formula>
    </cfRule>
  </conditionalFormatting>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E1F8B-1F7C-4CC1-85EC-6770BEB62F1E}">
  <sheetPr codeName="Hoja13">
    <tabColor theme="7" tint="0.79998168889431442"/>
  </sheetPr>
  <dimension ref="A1:AU16"/>
  <sheetViews>
    <sheetView zoomScale="85" zoomScaleNormal="85" workbookViewId="0">
      <pane xSplit="7" ySplit="2" topLeftCell="H3" activePane="bottomRight" state="frozen"/>
      <selection activeCell="F1" sqref="F1"/>
      <selection pane="topRight" activeCell="H1" sqref="H1"/>
      <selection pane="bottomLeft" activeCell="F3" sqref="F3"/>
      <selection pane="bottomRight" activeCell="H1" sqref="H1:N1"/>
    </sheetView>
  </sheetViews>
  <sheetFormatPr baseColWidth="10" defaultColWidth="11.5703125" defaultRowHeight="15"/>
  <cols>
    <col min="1" max="4" width="6.7109375" style="4" customWidth="1"/>
    <col min="5" max="5" width="15.140625" style="4" customWidth="1"/>
    <col min="6" max="6" width="6.7109375" style="4" customWidth="1"/>
    <col min="7" max="7" width="24.85546875" style="4" customWidth="1"/>
    <col min="8" max="8" width="1.7109375" style="4" customWidth="1"/>
    <col min="9" max="9" width="14.5703125" style="4" customWidth="1"/>
    <col min="10" max="10" width="11.5703125" style="4"/>
    <col min="11" max="14" width="8.7109375" style="4" customWidth="1"/>
    <col min="15" max="15" width="7.7109375" style="4" customWidth="1"/>
    <col min="16" max="17" width="11.5703125" style="4"/>
    <col min="18" max="18" width="11.5703125" style="4" hidden="1" customWidth="1"/>
    <col min="19" max="19" width="15" style="4" hidden="1" customWidth="1"/>
    <col min="20" max="20" width="13.85546875" style="4" hidden="1" customWidth="1"/>
    <col min="21" max="21" width="18.42578125" style="4" hidden="1" customWidth="1"/>
    <col min="22" max="22" width="9" style="4" hidden="1" customWidth="1"/>
    <col min="23" max="23" width="7.28515625" style="4" customWidth="1"/>
    <col min="24" max="27" width="11.5703125" style="4"/>
    <col min="28" max="28" width="0" style="4" hidden="1" customWidth="1"/>
    <col min="29" max="33" width="11.5703125" style="4"/>
    <col min="34" max="34" width="0" style="4" hidden="1" customWidth="1"/>
    <col min="35" max="47" width="11.5703125" style="4" hidden="1" customWidth="1"/>
    <col min="48" max="16384" width="11.5703125" style="4"/>
  </cols>
  <sheetData>
    <row r="1" spans="1:47" ht="34.9" customHeight="1">
      <c r="A1" s="389"/>
      <c r="B1" s="389"/>
      <c r="C1" s="389"/>
      <c r="D1" s="389"/>
      <c r="E1" s="389"/>
      <c r="F1" s="389"/>
      <c r="G1" s="389"/>
      <c r="H1" s="390" t="s">
        <v>7</v>
      </c>
      <c r="I1" s="390"/>
      <c r="J1" s="390"/>
      <c r="K1" s="390"/>
      <c r="L1" s="390"/>
      <c r="M1" s="390"/>
      <c r="N1" s="390"/>
      <c r="O1" s="103"/>
      <c r="P1" s="103">
        <f>AVERAGE(P3:P16)</f>
        <v>50.67959990320238</v>
      </c>
      <c r="Q1" s="103">
        <f>AVERAGE(Q3:Q16)</f>
        <v>56.848431072033563</v>
      </c>
      <c r="R1" s="103">
        <f>AVERAGE(R3:R10)</f>
        <v>42.857142857142854</v>
      </c>
      <c r="S1" s="127">
        <f>SUM(S3:S10)</f>
        <v>407427430.29545456</v>
      </c>
      <c r="T1" s="128">
        <v>-100</v>
      </c>
      <c r="U1" s="127">
        <f>SUM(U3:U10)</f>
        <v>-823107393.48484528</v>
      </c>
      <c r="V1" s="128">
        <v>-100</v>
      </c>
      <c r="W1" s="391" t="s">
        <v>30</v>
      </c>
      <c r="X1" s="392"/>
      <c r="Y1" s="392"/>
      <c r="Z1" s="392"/>
      <c r="AA1" s="392"/>
      <c r="AB1" s="393"/>
      <c r="AC1" s="394" t="s">
        <v>36</v>
      </c>
      <c r="AD1" s="395"/>
      <c r="AE1" s="395"/>
      <c r="AF1" s="395"/>
      <c r="AG1" s="395"/>
      <c r="AH1" s="396"/>
      <c r="AI1" s="291"/>
      <c r="AJ1" s="377" t="s">
        <v>37</v>
      </c>
      <c r="AK1" s="378"/>
      <c r="AL1" s="378"/>
      <c r="AM1" s="378"/>
      <c r="AN1" s="378"/>
      <c r="AO1" s="379"/>
      <c r="AP1" s="372" t="s">
        <v>38</v>
      </c>
      <c r="AQ1" s="373"/>
      <c r="AR1" s="373"/>
      <c r="AS1" s="373"/>
      <c r="AT1" s="373"/>
      <c r="AU1" s="373"/>
    </row>
    <row r="2" spans="1:47" s="12" customFormat="1" ht="60.6" customHeight="1">
      <c r="A2" s="105" t="s">
        <v>25</v>
      </c>
      <c r="B2" s="105" t="s">
        <v>0</v>
      </c>
      <c r="C2" s="105" t="s">
        <v>444</v>
      </c>
      <c r="D2" s="105" t="s">
        <v>2</v>
      </c>
      <c r="E2" s="105" t="s">
        <v>3</v>
      </c>
      <c r="F2" s="105" t="s">
        <v>445</v>
      </c>
      <c r="G2" s="105" t="s">
        <v>6</v>
      </c>
      <c r="H2" s="106"/>
      <c r="I2" s="107" t="s">
        <v>9</v>
      </c>
      <c r="J2" s="179" t="s">
        <v>10</v>
      </c>
      <c r="K2" s="180" t="s">
        <v>11</v>
      </c>
      <c r="L2" s="180" t="s">
        <v>12</v>
      </c>
      <c r="M2" s="180" t="s">
        <v>13</v>
      </c>
      <c r="N2" s="180" t="s">
        <v>14</v>
      </c>
      <c r="O2" s="108" t="s">
        <v>174</v>
      </c>
      <c r="P2" s="108" t="s">
        <v>29</v>
      </c>
      <c r="Q2" s="108" t="s">
        <v>811</v>
      </c>
      <c r="R2" s="108" t="s">
        <v>52</v>
      </c>
      <c r="S2" s="108" t="s">
        <v>57</v>
      </c>
      <c r="T2" s="108" t="s">
        <v>56</v>
      </c>
      <c r="U2" s="108" t="s">
        <v>54</v>
      </c>
      <c r="V2" s="108" t="s">
        <v>55</v>
      </c>
      <c r="W2" s="109" t="s">
        <v>31</v>
      </c>
      <c r="X2" s="109" t="s">
        <v>32</v>
      </c>
      <c r="Y2" s="110" t="s">
        <v>33</v>
      </c>
      <c r="Z2" s="109" t="s">
        <v>34</v>
      </c>
      <c r="AA2" s="109" t="s">
        <v>35</v>
      </c>
      <c r="AB2" s="111" t="s">
        <v>51</v>
      </c>
      <c r="AC2" s="109" t="s">
        <v>31</v>
      </c>
      <c r="AD2" s="109" t="s">
        <v>32</v>
      </c>
      <c r="AE2" s="110" t="s">
        <v>33</v>
      </c>
      <c r="AF2" s="109" t="s">
        <v>34</v>
      </c>
      <c r="AG2" s="109" t="s">
        <v>35</v>
      </c>
      <c r="AH2" s="111" t="s">
        <v>51</v>
      </c>
      <c r="AI2" s="111" t="s">
        <v>700</v>
      </c>
      <c r="AJ2" s="9" t="s">
        <v>31</v>
      </c>
      <c r="AK2" s="9" t="s">
        <v>32</v>
      </c>
      <c r="AL2" s="10" t="s">
        <v>33</v>
      </c>
      <c r="AM2" s="9" t="s">
        <v>34</v>
      </c>
      <c r="AN2" s="9" t="s">
        <v>35</v>
      </c>
      <c r="AO2" s="11" t="s">
        <v>51</v>
      </c>
      <c r="AP2" s="9" t="s">
        <v>31</v>
      </c>
      <c r="AQ2" s="9" t="s">
        <v>32</v>
      </c>
      <c r="AR2" s="10" t="s">
        <v>33</v>
      </c>
      <c r="AS2" s="9" t="s">
        <v>34</v>
      </c>
      <c r="AT2" s="9" t="s">
        <v>35</v>
      </c>
      <c r="AU2" s="11" t="s">
        <v>51</v>
      </c>
    </row>
    <row r="3" spans="1:47" s="18" customFormat="1" ht="16.5" customHeight="1">
      <c r="A3" s="112" t="s">
        <v>94</v>
      </c>
      <c r="B3" s="380" t="s">
        <v>15</v>
      </c>
      <c r="C3" s="386" t="s">
        <v>411</v>
      </c>
      <c r="D3" s="380" t="s">
        <v>412</v>
      </c>
      <c r="E3" s="386" t="s">
        <v>413</v>
      </c>
      <c r="F3" s="181" t="s">
        <v>414</v>
      </c>
      <c r="G3" s="112" t="s">
        <v>415</v>
      </c>
      <c r="H3" s="112" t="s">
        <v>416</v>
      </c>
      <c r="I3" s="340">
        <v>72627172</v>
      </c>
      <c r="J3" s="341">
        <v>1</v>
      </c>
      <c r="K3" s="341">
        <v>1</v>
      </c>
      <c r="L3" s="341">
        <v>1</v>
      </c>
      <c r="M3" s="341">
        <v>1</v>
      </c>
      <c r="N3" s="341">
        <v>1</v>
      </c>
      <c r="O3" s="171">
        <f>(W3+AC3+AJ3+AP3)/4</f>
        <v>0.5</v>
      </c>
      <c r="P3" s="21">
        <f>O3*100/J3</f>
        <v>50</v>
      </c>
      <c r="Q3" s="21">
        <f>((K3+L3)/4)*100</f>
        <v>50</v>
      </c>
      <c r="R3" s="21">
        <f t="shared" ref="R3:R16" si="0">100-P3</f>
        <v>50</v>
      </c>
      <c r="S3" s="19">
        <f>Y3+AE3+AL3+AR3</f>
        <v>90783965</v>
      </c>
      <c r="T3" s="20">
        <f t="shared" ref="T3:T16" si="1">IF(I3=0,0,S3/I3*100)</f>
        <v>125</v>
      </c>
      <c r="U3" s="19">
        <f t="shared" ref="U3:U16" si="2">T3-I3</f>
        <v>-72627047</v>
      </c>
      <c r="V3" s="20">
        <f t="shared" ref="V3:V16" si="3">IFERROR(U3*100/I3,0)</f>
        <v>-99.999827888107774</v>
      </c>
      <c r="W3" s="171">
        <v>1</v>
      </c>
      <c r="X3" s="21">
        <f t="shared" ref="X3:X16" si="4">IFERROR(W3*100/K3,0)</f>
        <v>100</v>
      </c>
      <c r="Y3" s="182">
        <v>72627172</v>
      </c>
      <c r="Z3" s="112" t="s">
        <v>446</v>
      </c>
      <c r="AA3" s="183" t="s">
        <v>460</v>
      </c>
      <c r="AB3" s="21">
        <f>K3/$J$3*100</f>
        <v>100</v>
      </c>
      <c r="AC3" s="296">
        <v>1</v>
      </c>
      <c r="AD3" s="21">
        <f t="shared" ref="AD3:AD16" si="5">IFERROR(AC3*100/L3,0)</f>
        <v>100</v>
      </c>
      <c r="AE3" s="297">
        <v>18156793</v>
      </c>
      <c r="AF3" s="299" t="s">
        <v>686</v>
      </c>
      <c r="AG3" s="307" t="s">
        <v>718</v>
      </c>
      <c r="AH3" s="21">
        <f>L3/$J$3*100</f>
        <v>100</v>
      </c>
      <c r="AI3" s="21" t="s">
        <v>192</v>
      </c>
      <c r="AJ3" s="17"/>
      <c r="AK3" s="16">
        <f t="shared" ref="AK3:AK16" si="6">IFERROR(AJ3*100/M3,0)</f>
        <v>0</v>
      </c>
      <c r="AL3" s="14"/>
      <c r="AM3" s="13"/>
      <c r="AN3" s="173"/>
      <c r="AO3" s="16">
        <f>M3/$J$3*100</f>
        <v>100</v>
      </c>
      <c r="AP3" s="17"/>
      <c r="AQ3" s="16">
        <f t="shared" ref="AQ3:AQ16" si="7">IFERROR(AP3*100/N3,0)</f>
        <v>0</v>
      </c>
      <c r="AR3" s="14">
        <v>0</v>
      </c>
      <c r="AS3" s="13"/>
      <c r="AT3" s="13"/>
      <c r="AU3" s="16">
        <f>N3/$J$3*100</f>
        <v>100</v>
      </c>
    </row>
    <row r="4" spans="1:47" s="18" customFormat="1" ht="16.5" customHeight="1">
      <c r="A4" s="112"/>
      <c r="B4" s="381"/>
      <c r="C4" s="387"/>
      <c r="D4" s="381"/>
      <c r="E4" s="387"/>
      <c r="F4" s="181" t="s">
        <v>417</v>
      </c>
      <c r="G4" s="112" t="s">
        <v>418</v>
      </c>
      <c r="H4" s="112" t="s">
        <v>416</v>
      </c>
      <c r="I4" s="340">
        <v>48418114</v>
      </c>
      <c r="J4" s="341">
        <v>1</v>
      </c>
      <c r="K4" s="341">
        <v>1</v>
      </c>
      <c r="L4" s="341">
        <v>1</v>
      </c>
      <c r="M4" s="341">
        <v>1</v>
      </c>
      <c r="N4" s="341">
        <v>1</v>
      </c>
      <c r="O4" s="171">
        <f>(W4+AC4+AJ4+AP4)/4</f>
        <v>0.5</v>
      </c>
      <c r="P4" s="21">
        <f t="shared" ref="P4:P16" si="8">O4*100/J4</f>
        <v>50</v>
      </c>
      <c r="Q4" s="21">
        <f>((K4+L4)/4)*100</f>
        <v>50</v>
      </c>
      <c r="R4" s="21">
        <f t="shared" si="0"/>
        <v>50</v>
      </c>
      <c r="S4" s="19">
        <f t="shared" ref="S4:S10" si="9">Y4+AE4+AL4+AR4</f>
        <v>60522643</v>
      </c>
      <c r="T4" s="20">
        <f t="shared" si="1"/>
        <v>125.00000103267138</v>
      </c>
      <c r="U4" s="19">
        <f t="shared" si="2"/>
        <v>-48417988.999998964</v>
      </c>
      <c r="V4" s="20">
        <f t="shared" si="3"/>
        <v>-99.999741832155962</v>
      </c>
      <c r="W4" s="171">
        <v>1</v>
      </c>
      <c r="X4" s="21">
        <f t="shared" si="4"/>
        <v>100</v>
      </c>
      <c r="Y4" s="182">
        <v>48418114</v>
      </c>
      <c r="Z4" s="112" t="s">
        <v>447</v>
      </c>
      <c r="AA4" s="183" t="s">
        <v>461</v>
      </c>
      <c r="AB4" s="21">
        <f>K4/$J$4*100</f>
        <v>100</v>
      </c>
      <c r="AC4" s="296">
        <v>1</v>
      </c>
      <c r="AD4" s="21">
        <f t="shared" si="5"/>
        <v>100</v>
      </c>
      <c r="AE4" s="297">
        <v>12104529</v>
      </c>
      <c r="AF4" s="299" t="s">
        <v>687</v>
      </c>
      <c r="AG4" s="306" t="s">
        <v>461</v>
      </c>
      <c r="AH4" s="21">
        <f>L4/$J$4*100</f>
        <v>100</v>
      </c>
      <c r="AI4" s="21" t="s">
        <v>192</v>
      </c>
      <c r="AJ4" s="17"/>
      <c r="AK4" s="16">
        <f t="shared" si="6"/>
        <v>0</v>
      </c>
      <c r="AL4" s="14"/>
      <c r="AM4" s="13"/>
      <c r="AN4" s="174"/>
      <c r="AO4" s="16">
        <f>M4/$J$4*100</f>
        <v>100</v>
      </c>
      <c r="AP4" s="17"/>
      <c r="AQ4" s="16">
        <f t="shared" si="7"/>
        <v>0</v>
      </c>
      <c r="AR4" s="14">
        <v>0</v>
      </c>
      <c r="AS4" s="13"/>
      <c r="AT4" s="13"/>
      <c r="AU4" s="16">
        <f>N4/$J$4*100</f>
        <v>100</v>
      </c>
    </row>
    <row r="5" spans="1:47" s="18" customFormat="1" ht="16.5" customHeight="1">
      <c r="A5" s="112"/>
      <c r="B5" s="382"/>
      <c r="C5" s="387"/>
      <c r="D5" s="381"/>
      <c r="E5" s="388"/>
      <c r="F5" s="181" t="s">
        <v>419</v>
      </c>
      <c r="G5" s="112" t="s">
        <v>420</v>
      </c>
      <c r="H5" s="112" t="s">
        <v>416</v>
      </c>
      <c r="I5" s="340">
        <v>24209057</v>
      </c>
      <c r="J5" s="342">
        <f>+K5+L5+M5+N5</f>
        <v>4</v>
      </c>
      <c r="K5" s="342">
        <v>1</v>
      </c>
      <c r="L5" s="342">
        <v>1</v>
      </c>
      <c r="M5" s="342">
        <v>1</v>
      </c>
      <c r="N5" s="342">
        <v>1</v>
      </c>
      <c r="O5" s="184">
        <f t="shared" ref="O5:O16" si="10">W5+AC5+AJ5+AP5</f>
        <v>2</v>
      </c>
      <c r="P5" s="21">
        <f t="shared" si="8"/>
        <v>50</v>
      </c>
      <c r="Q5" s="21">
        <f t="shared" ref="Q5:Q14" si="11">(K5+L5)*100/J5</f>
        <v>50</v>
      </c>
      <c r="R5" s="21">
        <f t="shared" si="0"/>
        <v>50</v>
      </c>
      <c r="S5" s="19">
        <f t="shared" si="9"/>
        <v>12104528.25</v>
      </c>
      <c r="T5" s="20">
        <f t="shared" si="1"/>
        <v>49.999998967328636</v>
      </c>
      <c r="U5" s="19">
        <f t="shared" si="2"/>
        <v>-24209007.000001032</v>
      </c>
      <c r="V5" s="20">
        <f t="shared" si="3"/>
        <v>-99.999793465730733</v>
      </c>
      <c r="W5" s="185">
        <v>1</v>
      </c>
      <c r="X5" s="21">
        <f t="shared" si="4"/>
        <v>100</v>
      </c>
      <c r="Y5" s="182">
        <v>6052264.25</v>
      </c>
      <c r="Z5" s="112" t="s">
        <v>448</v>
      </c>
      <c r="AA5" s="183" t="s">
        <v>462</v>
      </c>
      <c r="AB5" s="21">
        <f>K5/$J$5*100</f>
        <v>25</v>
      </c>
      <c r="AC5" s="294">
        <v>1</v>
      </c>
      <c r="AD5" s="21">
        <f t="shared" si="5"/>
        <v>100</v>
      </c>
      <c r="AE5" s="297">
        <v>6052264</v>
      </c>
      <c r="AF5" s="299" t="s">
        <v>688</v>
      </c>
      <c r="AG5" s="302" t="s">
        <v>462</v>
      </c>
      <c r="AH5" s="21">
        <f>L5/$J$5*100</f>
        <v>25</v>
      </c>
      <c r="AI5" s="21" t="s">
        <v>192</v>
      </c>
      <c r="AJ5" s="17"/>
      <c r="AK5" s="16">
        <f t="shared" si="6"/>
        <v>0</v>
      </c>
      <c r="AL5" s="14"/>
      <c r="AM5" s="17"/>
      <c r="AN5" s="125"/>
      <c r="AO5" s="16">
        <f>M5/$J$5*100</f>
        <v>25</v>
      </c>
      <c r="AP5" s="17"/>
      <c r="AQ5" s="16">
        <f t="shared" si="7"/>
        <v>0</v>
      </c>
      <c r="AR5" s="14">
        <v>0</v>
      </c>
      <c r="AS5" s="13"/>
      <c r="AT5" s="13"/>
      <c r="AU5" s="16">
        <f>N5/$J$5*100</f>
        <v>25</v>
      </c>
    </row>
    <row r="6" spans="1:47" s="18" customFormat="1" ht="16.5" customHeight="1">
      <c r="A6" s="112"/>
      <c r="B6" s="380" t="s">
        <v>421</v>
      </c>
      <c r="C6" s="387"/>
      <c r="D6" s="381"/>
      <c r="E6" s="380" t="s">
        <v>422</v>
      </c>
      <c r="F6" s="181" t="s">
        <v>423</v>
      </c>
      <c r="G6" s="112" t="s">
        <v>424</v>
      </c>
      <c r="H6" s="112" t="s">
        <v>416</v>
      </c>
      <c r="I6" s="340">
        <v>363135858</v>
      </c>
      <c r="J6" s="342">
        <f>+K6+L6+M6+N6</f>
        <v>12</v>
      </c>
      <c r="K6" s="342">
        <v>3</v>
      </c>
      <c r="L6" s="342">
        <v>3</v>
      </c>
      <c r="M6" s="342">
        <v>3</v>
      </c>
      <c r="N6" s="342">
        <v>3</v>
      </c>
      <c r="O6" s="184">
        <f t="shared" si="10"/>
        <v>6</v>
      </c>
      <c r="P6" s="21">
        <f t="shared" si="8"/>
        <v>50</v>
      </c>
      <c r="Q6" s="21">
        <f t="shared" si="11"/>
        <v>50</v>
      </c>
      <c r="R6" s="21">
        <f t="shared" si="0"/>
        <v>50</v>
      </c>
      <c r="S6" s="19">
        <f t="shared" si="9"/>
        <v>121045286.5</v>
      </c>
      <c r="T6" s="20">
        <f t="shared" si="1"/>
        <v>33.333333471022847</v>
      </c>
      <c r="U6" s="19">
        <f t="shared" si="2"/>
        <v>-363135824.66666651</v>
      </c>
      <c r="V6" s="20">
        <f t="shared" si="3"/>
        <v>-99.999990820698983</v>
      </c>
      <c r="W6" s="185">
        <v>3</v>
      </c>
      <c r="X6" s="21">
        <f t="shared" si="4"/>
        <v>100</v>
      </c>
      <c r="Y6" s="182">
        <v>30261321.5</v>
      </c>
      <c r="Z6" s="112" t="s">
        <v>449</v>
      </c>
      <c r="AA6" s="186" t="s">
        <v>463</v>
      </c>
      <c r="AB6" s="21">
        <f>K6/$J$6*100</f>
        <v>25</v>
      </c>
      <c r="AC6" s="294">
        <v>3</v>
      </c>
      <c r="AD6" s="21">
        <f t="shared" si="5"/>
        <v>100</v>
      </c>
      <c r="AE6" s="297">
        <v>90783965</v>
      </c>
      <c r="AF6" s="300" t="s">
        <v>698</v>
      </c>
      <c r="AG6" s="303" t="s">
        <v>463</v>
      </c>
      <c r="AH6" s="21">
        <f>L6/$J$6*100</f>
        <v>25</v>
      </c>
      <c r="AI6" s="21" t="s">
        <v>192</v>
      </c>
      <c r="AJ6" s="17"/>
      <c r="AK6" s="16">
        <f t="shared" si="6"/>
        <v>0</v>
      </c>
      <c r="AL6" s="14"/>
      <c r="AM6" s="13"/>
      <c r="AN6" s="175"/>
      <c r="AO6" s="16">
        <f>M6/$J$6*100</f>
        <v>25</v>
      </c>
      <c r="AP6" s="17"/>
      <c r="AQ6" s="16">
        <f t="shared" si="7"/>
        <v>0</v>
      </c>
      <c r="AR6" s="14">
        <v>0</v>
      </c>
      <c r="AS6" s="13"/>
      <c r="AT6" s="13"/>
      <c r="AU6" s="16">
        <f>N6/$J$6*100</f>
        <v>25</v>
      </c>
    </row>
    <row r="7" spans="1:47" s="18" customFormat="1" ht="16.5" customHeight="1">
      <c r="A7" s="112"/>
      <c r="B7" s="381"/>
      <c r="C7" s="387"/>
      <c r="D7" s="381"/>
      <c r="E7" s="381"/>
      <c r="F7" s="181" t="s">
        <v>425</v>
      </c>
      <c r="G7" s="112" t="s">
        <v>426</v>
      </c>
      <c r="H7" s="112" t="s">
        <v>416</v>
      </c>
      <c r="I7" s="340">
        <v>12104529</v>
      </c>
      <c r="J7" s="342">
        <f t="shared" ref="J7:J14" si="12">K7+L7+M7+N7</f>
        <v>2</v>
      </c>
      <c r="K7" s="343">
        <v>1</v>
      </c>
      <c r="L7" s="342">
        <v>0</v>
      </c>
      <c r="M7" s="342">
        <v>1</v>
      </c>
      <c r="N7" s="342">
        <v>0</v>
      </c>
      <c r="O7" s="184">
        <f t="shared" si="10"/>
        <v>2</v>
      </c>
      <c r="P7" s="21">
        <f t="shared" si="8"/>
        <v>100</v>
      </c>
      <c r="Q7" s="21">
        <f t="shared" si="11"/>
        <v>50</v>
      </c>
      <c r="R7" s="21">
        <f t="shared" si="0"/>
        <v>0</v>
      </c>
      <c r="S7" s="19">
        <f t="shared" si="9"/>
        <v>12104529.5</v>
      </c>
      <c r="T7" s="20">
        <f t="shared" si="1"/>
        <v>100.00000413068531</v>
      </c>
      <c r="U7" s="19">
        <f t="shared" si="2"/>
        <v>-12104428.999995869</v>
      </c>
      <c r="V7" s="20">
        <f t="shared" si="3"/>
        <v>-99.999173862905934</v>
      </c>
      <c r="W7" s="185">
        <v>1</v>
      </c>
      <c r="X7" s="21">
        <f t="shared" si="4"/>
        <v>100</v>
      </c>
      <c r="Y7" s="182">
        <v>6052264.5</v>
      </c>
      <c r="Z7" s="112" t="s">
        <v>450</v>
      </c>
      <c r="AA7" s="136" t="s">
        <v>464</v>
      </c>
      <c r="AB7" s="21">
        <f>K7/$J$7*100</f>
        <v>50</v>
      </c>
      <c r="AC7" s="294">
        <v>1</v>
      </c>
      <c r="AD7" s="21">
        <f t="shared" si="5"/>
        <v>0</v>
      </c>
      <c r="AE7" s="297">
        <v>6052265</v>
      </c>
      <c r="AF7" s="300" t="s">
        <v>699</v>
      </c>
      <c r="AG7" s="301" t="s">
        <v>464</v>
      </c>
      <c r="AH7" s="21">
        <f>L7/$J$7*100</f>
        <v>0</v>
      </c>
      <c r="AI7" s="21" t="s">
        <v>192</v>
      </c>
      <c r="AJ7" s="17"/>
      <c r="AK7" s="16">
        <f t="shared" si="6"/>
        <v>0</v>
      </c>
      <c r="AL7" s="14"/>
      <c r="AM7" s="13"/>
      <c r="AN7" s="173"/>
      <c r="AO7" s="16">
        <f>M7/$J$7*100</f>
        <v>50</v>
      </c>
      <c r="AP7" s="17"/>
      <c r="AQ7" s="16">
        <f t="shared" si="7"/>
        <v>0</v>
      </c>
      <c r="AR7" s="14">
        <v>0</v>
      </c>
      <c r="AS7" s="13"/>
      <c r="AT7" s="13"/>
      <c r="AU7" s="16">
        <f>N7/$J$7*100</f>
        <v>0</v>
      </c>
    </row>
    <row r="8" spans="1:47" s="18" customFormat="1" ht="16.5" customHeight="1">
      <c r="A8" s="112"/>
      <c r="B8" s="382"/>
      <c r="C8" s="387"/>
      <c r="D8" s="381"/>
      <c r="E8" s="382"/>
      <c r="F8" s="181" t="s">
        <v>427</v>
      </c>
      <c r="G8" s="112" t="s">
        <v>428</v>
      </c>
      <c r="H8" s="112" t="s">
        <v>416</v>
      </c>
      <c r="I8" s="340">
        <v>48418114</v>
      </c>
      <c r="J8" s="342">
        <f t="shared" si="12"/>
        <v>4</v>
      </c>
      <c r="K8" s="342">
        <v>1</v>
      </c>
      <c r="L8" s="342">
        <v>1</v>
      </c>
      <c r="M8" s="342">
        <v>1</v>
      </c>
      <c r="N8" s="342">
        <v>1</v>
      </c>
      <c r="O8" s="184">
        <f t="shared" si="10"/>
        <v>2</v>
      </c>
      <c r="P8" s="21">
        <f t="shared" si="8"/>
        <v>50</v>
      </c>
      <c r="Q8" s="21">
        <f t="shared" si="11"/>
        <v>50</v>
      </c>
      <c r="R8" s="21">
        <f t="shared" si="0"/>
        <v>50</v>
      </c>
      <c r="S8" s="19">
        <f t="shared" si="9"/>
        <v>24209057.5</v>
      </c>
      <c r="T8" s="20">
        <f t="shared" si="1"/>
        <v>50.000001032671371</v>
      </c>
      <c r="U8" s="19">
        <f t="shared" si="2"/>
        <v>-48418063.999998964</v>
      </c>
      <c r="V8" s="20">
        <f t="shared" si="3"/>
        <v>-99.999896732861089</v>
      </c>
      <c r="W8" s="185">
        <v>1</v>
      </c>
      <c r="X8" s="21">
        <f t="shared" si="4"/>
        <v>100</v>
      </c>
      <c r="Y8" s="182">
        <v>12104528.5</v>
      </c>
      <c r="Z8" s="112" t="s">
        <v>451</v>
      </c>
      <c r="AA8" s="136" t="s">
        <v>465</v>
      </c>
      <c r="AB8" s="21">
        <f>K8/$J$8*100</f>
        <v>25</v>
      </c>
      <c r="AC8" s="294">
        <v>1</v>
      </c>
      <c r="AD8" s="21">
        <f t="shared" si="5"/>
        <v>100</v>
      </c>
      <c r="AE8" s="297">
        <v>12104529</v>
      </c>
      <c r="AF8" s="299" t="s">
        <v>689</v>
      </c>
      <c r="AG8" s="304" t="s">
        <v>465</v>
      </c>
      <c r="AH8" s="21">
        <f>L8/$J$8*100</f>
        <v>25</v>
      </c>
      <c r="AI8" s="21" t="s">
        <v>192</v>
      </c>
      <c r="AJ8" s="17"/>
      <c r="AK8" s="16">
        <f t="shared" si="6"/>
        <v>0</v>
      </c>
      <c r="AL8" s="14"/>
      <c r="AM8" s="13"/>
      <c r="AN8" s="175"/>
      <c r="AO8" s="16">
        <f>M8/$J$8*100</f>
        <v>25</v>
      </c>
      <c r="AP8" s="17"/>
      <c r="AQ8" s="16">
        <f t="shared" si="7"/>
        <v>0</v>
      </c>
      <c r="AR8" s="14">
        <v>0</v>
      </c>
      <c r="AS8" s="13"/>
      <c r="AT8" s="13"/>
      <c r="AU8" s="16">
        <f>N8/$J$8*100</f>
        <v>25</v>
      </c>
    </row>
    <row r="9" spans="1:47" s="18" customFormat="1" ht="16.5" customHeight="1">
      <c r="A9" s="112"/>
      <c r="B9" s="380" t="s">
        <v>429</v>
      </c>
      <c r="C9" s="387"/>
      <c r="D9" s="381"/>
      <c r="E9" s="380" t="s">
        <v>116</v>
      </c>
      <c r="F9" s="181" t="s">
        <v>430</v>
      </c>
      <c r="G9" s="112" t="s">
        <v>431</v>
      </c>
      <c r="H9" s="112" t="s">
        <v>416</v>
      </c>
      <c r="I9" s="340">
        <v>12104529</v>
      </c>
      <c r="J9" s="342">
        <f>K9+L9+M9+N9</f>
        <v>14</v>
      </c>
      <c r="K9" s="344">
        <v>5</v>
      </c>
      <c r="L9" s="344">
        <v>3</v>
      </c>
      <c r="M9" s="344">
        <v>3</v>
      </c>
      <c r="N9" s="344">
        <v>3</v>
      </c>
      <c r="O9" s="184">
        <f t="shared" si="10"/>
        <v>8</v>
      </c>
      <c r="P9" s="21">
        <f t="shared" si="8"/>
        <v>57.142857142857146</v>
      </c>
      <c r="Q9" s="21">
        <f t="shared" si="11"/>
        <v>57.142857142857146</v>
      </c>
      <c r="R9" s="21">
        <f t="shared" si="0"/>
        <v>42.857142857142854</v>
      </c>
      <c r="S9" s="19">
        <f t="shared" si="9"/>
        <v>4126543.7272727275</v>
      </c>
      <c r="T9" s="20">
        <f t="shared" si="1"/>
        <v>34.090907025566445</v>
      </c>
      <c r="U9" s="19">
        <f t="shared" si="2"/>
        <v>-12104494.909092974</v>
      </c>
      <c r="V9" s="20">
        <f t="shared" si="3"/>
        <v>-99.999718362382993</v>
      </c>
      <c r="W9" s="185">
        <v>5</v>
      </c>
      <c r="X9" s="21">
        <f t="shared" si="4"/>
        <v>100</v>
      </c>
      <c r="Y9" s="182">
        <v>1100411.7272727273</v>
      </c>
      <c r="Z9" s="112" t="s">
        <v>452</v>
      </c>
      <c r="AA9" s="187" t="s">
        <v>466</v>
      </c>
      <c r="AB9" s="21">
        <f>K9/$J$9*100</f>
        <v>35.714285714285715</v>
      </c>
      <c r="AC9" s="294">
        <v>3</v>
      </c>
      <c r="AD9" s="21">
        <f t="shared" si="5"/>
        <v>100</v>
      </c>
      <c r="AE9" s="297">
        <v>3026132</v>
      </c>
      <c r="AF9" s="299" t="s">
        <v>690</v>
      </c>
      <c r="AG9" s="305" t="s">
        <v>466</v>
      </c>
      <c r="AH9" s="21">
        <f>L9/$J$9*100</f>
        <v>21.428571428571427</v>
      </c>
      <c r="AI9" s="21" t="s">
        <v>192</v>
      </c>
      <c r="AJ9" s="17"/>
      <c r="AK9" s="16">
        <f t="shared" si="6"/>
        <v>0</v>
      </c>
      <c r="AL9" s="14"/>
      <c r="AM9" s="13"/>
      <c r="AN9" s="176"/>
      <c r="AO9" s="16">
        <f>M9/$J$9*100</f>
        <v>21.428571428571427</v>
      </c>
      <c r="AP9" s="17"/>
      <c r="AQ9" s="16">
        <f t="shared" si="7"/>
        <v>0</v>
      </c>
      <c r="AR9" s="14">
        <v>0</v>
      </c>
      <c r="AS9" s="13"/>
      <c r="AT9" s="13"/>
      <c r="AU9" s="16">
        <f>N9/$J$9*100</f>
        <v>21.428571428571427</v>
      </c>
    </row>
    <row r="10" spans="1:47" s="18" customFormat="1" ht="16.5" customHeight="1">
      <c r="A10" s="112"/>
      <c r="B10" s="381"/>
      <c r="C10" s="387"/>
      <c r="D10" s="381"/>
      <c r="E10" s="381"/>
      <c r="F10" s="181" t="s">
        <v>432</v>
      </c>
      <c r="G10" s="112" t="s">
        <v>648</v>
      </c>
      <c r="H10" s="112" t="s">
        <v>416</v>
      </c>
      <c r="I10" s="340">
        <v>242090572</v>
      </c>
      <c r="J10" s="342">
        <f>K10+L10+M10+N10</f>
        <v>12</v>
      </c>
      <c r="K10" s="344">
        <v>3</v>
      </c>
      <c r="L10" s="344">
        <v>3</v>
      </c>
      <c r="M10" s="344">
        <v>3</v>
      </c>
      <c r="N10" s="344">
        <v>3</v>
      </c>
      <c r="O10" s="184">
        <f t="shared" si="10"/>
        <v>6</v>
      </c>
      <c r="P10" s="21">
        <f t="shared" si="8"/>
        <v>50</v>
      </c>
      <c r="Q10" s="21">
        <f t="shared" si="11"/>
        <v>50</v>
      </c>
      <c r="R10" s="21">
        <f t="shared" si="0"/>
        <v>50</v>
      </c>
      <c r="S10" s="19">
        <f t="shared" si="9"/>
        <v>82530876.818181813</v>
      </c>
      <c r="T10" s="20">
        <f t="shared" si="1"/>
        <v>34.090909090909086</v>
      </c>
      <c r="U10" s="19">
        <f t="shared" si="2"/>
        <v>-242090537.90909091</v>
      </c>
      <c r="V10" s="20">
        <f t="shared" si="3"/>
        <v>-99.999985918117829</v>
      </c>
      <c r="W10" s="185">
        <v>3</v>
      </c>
      <c r="X10" s="21">
        <f t="shared" si="4"/>
        <v>100</v>
      </c>
      <c r="Y10" s="182">
        <v>22008233.818181816</v>
      </c>
      <c r="Z10" s="112" t="s">
        <v>453</v>
      </c>
      <c r="AA10" s="188" t="s">
        <v>467</v>
      </c>
      <c r="AB10" s="21">
        <f t="shared" ref="AB10:AB16" si="13">K10/$J$10*100</f>
        <v>25</v>
      </c>
      <c r="AC10" s="294">
        <v>3</v>
      </c>
      <c r="AD10" s="21">
        <f t="shared" si="5"/>
        <v>100</v>
      </c>
      <c r="AE10" s="297">
        <v>60522643</v>
      </c>
      <c r="AF10" s="299" t="s">
        <v>691</v>
      </c>
      <c r="AG10" s="306" t="s">
        <v>701</v>
      </c>
      <c r="AH10" s="21">
        <f t="shared" ref="AH10:AH16" si="14">L10/$J$10*100</f>
        <v>25</v>
      </c>
      <c r="AI10" s="21" t="s">
        <v>192</v>
      </c>
      <c r="AJ10" s="17"/>
      <c r="AK10" s="16">
        <f t="shared" si="6"/>
        <v>0</v>
      </c>
      <c r="AL10" s="14"/>
      <c r="AM10" s="17"/>
      <c r="AN10" s="125"/>
      <c r="AO10" s="16">
        <f t="shared" ref="AO10:AO16" si="15">M10/$J$10*100</f>
        <v>25</v>
      </c>
      <c r="AP10" s="17"/>
      <c r="AQ10" s="16">
        <f t="shared" si="7"/>
        <v>0</v>
      </c>
      <c r="AR10" s="14">
        <v>0</v>
      </c>
      <c r="AS10" s="13"/>
      <c r="AT10" s="13"/>
      <c r="AU10" s="16">
        <f t="shared" ref="AU10:AU16" si="16">N10/$J$10*100</f>
        <v>25</v>
      </c>
    </row>
    <row r="11" spans="1:47" s="18" customFormat="1" ht="16.5" customHeight="1">
      <c r="A11" s="112"/>
      <c r="B11" s="381"/>
      <c r="C11" s="387"/>
      <c r="D11" s="381"/>
      <c r="E11" s="381"/>
      <c r="F11" s="181" t="s">
        <v>647</v>
      </c>
      <c r="G11" s="112" t="s">
        <v>433</v>
      </c>
      <c r="H11" s="112" t="s">
        <v>416</v>
      </c>
      <c r="I11" s="340">
        <v>4401647</v>
      </c>
      <c r="J11" s="342">
        <f t="shared" si="12"/>
        <v>11</v>
      </c>
      <c r="K11" s="344">
        <v>2</v>
      </c>
      <c r="L11" s="344">
        <v>3</v>
      </c>
      <c r="M11" s="344">
        <v>3</v>
      </c>
      <c r="N11" s="344">
        <v>3</v>
      </c>
      <c r="O11" s="184">
        <f t="shared" si="10"/>
        <v>4</v>
      </c>
      <c r="P11" s="21">
        <f t="shared" si="8"/>
        <v>36.363636363636367</v>
      </c>
      <c r="Q11" s="21">
        <f t="shared" si="11"/>
        <v>45.454545454545453</v>
      </c>
      <c r="R11" s="21">
        <f t="shared" si="0"/>
        <v>63.636363636363633</v>
      </c>
      <c r="S11" s="19">
        <f t="shared" ref="S11:S16" si="17">Y11+AE11+AL11+AR11</f>
        <v>1300486.8636363638</v>
      </c>
      <c r="T11" s="20">
        <f t="shared" si="1"/>
        <v>29.545460225146719</v>
      </c>
      <c r="U11" s="19">
        <f t="shared" si="2"/>
        <v>-4401617.4545397749</v>
      </c>
      <c r="V11" s="20">
        <f t="shared" si="3"/>
        <v>-99.999328763523621</v>
      </c>
      <c r="W11" s="185">
        <v>1</v>
      </c>
      <c r="X11" s="21">
        <f t="shared" si="4"/>
        <v>50</v>
      </c>
      <c r="Y11" s="182">
        <v>200074.86363636365</v>
      </c>
      <c r="Z11" s="112" t="s">
        <v>454</v>
      </c>
      <c r="AA11" s="136" t="s">
        <v>468</v>
      </c>
      <c r="AB11" s="21">
        <f t="shared" si="13"/>
        <v>16.666666666666664</v>
      </c>
      <c r="AC11" s="294">
        <v>3</v>
      </c>
      <c r="AD11" s="21">
        <f t="shared" si="5"/>
        <v>100</v>
      </c>
      <c r="AE11" s="297">
        <v>1100412</v>
      </c>
      <c r="AF11" s="299" t="s">
        <v>692</v>
      </c>
      <c r="AG11" s="306" t="s">
        <v>702</v>
      </c>
      <c r="AH11" s="21">
        <f t="shared" si="14"/>
        <v>25</v>
      </c>
      <c r="AI11" s="21" t="s">
        <v>192</v>
      </c>
      <c r="AJ11" s="17"/>
      <c r="AK11" s="16">
        <f t="shared" si="6"/>
        <v>0</v>
      </c>
      <c r="AL11" s="14"/>
      <c r="AM11" s="13"/>
      <c r="AN11" s="176"/>
      <c r="AO11" s="16">
        <f t="shared" si="15"/>
        <v>25</v>
      </c>
      <c r="AP11" s="17"/>
      <c r="AQ11" s="16">
        <f t="shared" si="7"/>
        <v>0</v>
      </c>
      <c r="AR11" s="14">
        <v>0</v>
      </c>
      <c r="AS11" s="13"/>
      <c r="AT11" s="13"/>
      <c r="AU11" s="16">
        <f t="shared" si="16"/>
        <v>25</v>
      </c>
    </row>
    <row r="12" spans="1:47" s="18" customFormat="1" ht="16.5" customHeight="1">
      <c r="A12" s="112"/>
      <c r="B12" s="382"/>
      <c r="C12" s="387"/>
      <c r="D12" s="381"/>
      <c r="E12" s="382"/>
      <c r="F12" s="181" t="s">
        <v>434</v>
      </c>
      <c r="G12" s="112" t="s">
        <v>435</v>
      </c>
      <c r="H12" s="112" t="s">
        <v>416</v>
      </c>
      <c r="I12" s="340">
        <v>24209057</v>
      </c>
      <c r="J12" s="342">
        <f t="shared" si="12"/>
        <v>23</v>
      </c>
      <c r="K12" s="344">
        <v>5</v>
      </c>
      <c r="L12" s="344">
        <v>6</v>
      </c>
      <c r="M12" s="344">
        <v>6</v>
      </c>
      <c r="N12" s="344">
        <v>6</v>
      </c>
      <c r="O12" s="184">
        <f t="shared" si="10"/>
        <v>11</v>
      </c>
      <c r="P12" s="21">
        <f t="shared" si="8"/>
        <v>47.826086956521742</v>
      </c>
      <c r="Q12" s="21">
        <f t="shared" si="11"/>
        <v>47.826086956521742</v>
      </c>
      <c r="R12" s="21">
        <f t="shared" si="0"/>
        <v>52.173913043478258</v>
      </c>
      <c r="S12" s="19">
        <f t="shared" si="17"/>
        <v>6894318.1565217394</v>
      </c>
      <c r="T12" s="20">
        <f t="shared" si="1"/>
        <v>28.478259836893848</v>
      </c>
      <c r="U12" s="19">
        <f t="shared" si="2"/>
        <v>-24209028.521740165</v>
      </c>
      <c r="V12" s="20">
        <f t="shared" si="3"/>
        <v>-99.999882365265876</v>
      </c>
      <c r="W12" s="185">
        <v>5</v>
      </c>
      <c r="X12" s="21">
        <f t="shared" si="4"/>
        <v>100</v>
      </c>
      <c r="Y12" s="182">
        <v>842054.15652173909</v>
      </c>
      <c r="Z12" s="112" t="s">
        <v>455</v>
      </c>
      <c r="AA12" s="189" t="s">
        <v>469</v>
      </c>
      <c r="AB12" s="21">
        <f t="shared" si="13"/>
        <v>41.666666666666671</v>
      </c>
      <c r="AC12" s="294">
        <v>6</v>
      </c>
      <c r="AD12" s="21">
        <f t="shared" si="5"/>
        <v>100</v>
      </c>
      <c r="AE12" s="297">
        <v>6052264</v>
      </c>
      <c r="AF12" s="299" t="s">
        <v>693</v>
      </c>
      <c r="AG12" s="307" t="s">
        <v>703</v>
      </c>
      <c r="AH12" s="21">
        <f t="shared" si="14"/>
        <v>50</v>
      </c>
      <c r="AI12" s="21" t="s">
        <v>192</v>
      </c>
      <c r="AJ12" s="17"/>
      <c r="AK12" s="16">
        <f t="shared" si="6"/>
        <v>0</v>
      </c>
      <c r="AL12" s="14"/>
      <c r="AM12" s="13"/>
      <c r="AN12" s="177"/>
      <c r="AO12" s="16">
        <f t="shared" si="15"/>
        <v>50</v>
      </c>
      <c r="AP12" s="17"/>
      <c r="AQ12" s="16">
        <f t="shared" si="7"/>
        <v>0</v>
      </c>
      <c r="AR12" s="14">
        <v>0</v>
      </c>
      <c r="AS12" s="13"/>
      <c r="AT12" s="13"/>
      <c r="AU12" s="16">
        <f t="shared" si="16"/>
        <v>50</v>
      </c>
    </row>
    <row r="13" spans="1:47" s="18" customFormat="1" ht="16.5" customHeight="1">
      <c r="A13" s="112"/>
      <c r="B13" s="383" t="s">
        <v>15</v>
      </c>
      <c r="C13" s="387"/>
      <c r="D13" s="381"/>
      <c r="E13" s="380" t="s">
        <v>121</v>
      </c>
      <c r="F13" s="112" t="s">
        <v>436</v>
      </c>
      <c r="G13" s="112" t="s">
        <v>437</v>
      </c>
      <c r="H13" s="112" t="s">
        <v>416</v>
      </c>
      <c r="I13" s="340">
        <v>7152676</v>
      </c>
      <c r="J13" s="342">
        <v>1</v>
      </c>
      <c r="K13" s="344">
        <v>0</v>
      </c>
      <c r="L13" s="344">
        <v>1</v>
      </c>
      <c r="M13" s="344">
        <v>0</v>
      </c>
      <c r="N13" s="344">
        <v>0</v>
      </c>
      <c r="O13" s="184">
        <f t="shared" si="10"/>
        <v>0</v>
      </c>
      <c r="P13" s="21">
        <f t="shared" si="8"/>
        <v>0</v>
      </c>
      <c r="Q13" s="21">
        <f t="shared" si="11"/>
        <v>100</v>
      </c>
      <c r="R13" s="21">
        <f t="shared" si="0"/>
        <v>100</v>
      </c>
      <c r="S13" s="19">
        <f t="shared" si="17"/>
        <v>3576338</v>
      </c>
      <c r="T13" s="20">
        <f t="shared" si="1"/>
        <v>50</v>
      </c>
      <c r="U13" s="19">
        <f t="shared" si="2"/>
        <v>-7152626</v>
      </c>
      <c r="V13" s="20">
        <f t="shared" si="3"/>
        <v>-99.999300960927073</v>
      </c>
      <c r="W13" s="185">
        <v>0</v>
      </c>
      <c r="X13" s="21">
        <f t="shared" si="4"/>
        <v>0</v>
      </c>
      <c r="Y13" s="182">
        <v>0</v>
      </c>
      <c r="Z13" s="112" t="s">
        <v>456</v>
      </c>
      <c r="AA13" s="190" t="s">
        <v>39</v>
      </c>
      <c r="AB13" s="21">
        <f t="shared" si="13"/>
        <v>0</v>
      </c>
      <c r="AC13" s="294">
        <v>0</v>
      </c>
      <c r="AD13" s="21">
        <f t="shared" si="5"/>
        <v>0</v>
      </c>
      <c r="AE13" s="297">
        <v>3576338</v>
      </c>
      <c r="AF13" s="299" t="s">
        <v>694</v>
      </c>
      <c r="AG13" s="299" t="s">
        <v>39</v>
      </c>
      <c r="AH13" s="21">
        <f t="shared" si="14"/>
        <v>8.3333333333333321</v>
      </c>
      <c r="AI13" s="21" t="s">
        <v>192</v>
      </c>
      <c r="AJ13" s="17"/>
      <c r="AK13" s="16">
        <f t="shared" si="6"/>
        <v>0</v>
      </c>
      <c r="AL13" s="14"/>
      <c r="AM13" s="13"/>
      <c r="AN13" s="178"/>
      <c r="AO13" s="16">
        <f t="shared" si="15"/>
        <v>0</v>
      </c>
      <c r="AP13" s="17"/>
      <c r="AQ13" s="16">
        <f t="shared" si="7"/>
        <v>0</v>
      </c>
      <c r="AR13" s="14">
        <v>0</v>
      </c>
      <c r="AS13" s="13"/>
      <c r="AT13" s="13"/>
      <c r="AU13" s="16">
        <f t="shared" si="16"/>
        <v>0</v>
      </c>
    </row>
    <row r="14" spans="1:47" s="18" customFormat="1" ht="16.5" customHeight="1">
      <c r="A14" s="112"/>
      <c r="B14" s="384"/>
      <c r="C14" s="387"/>
      <c r="D14" s="381"/>
      <c r="E14" s="382"/>
      <c r="F14" s="112" t="s">
        <v>438</v>
      </c>
      <c r="G14" s="112" t="s">
        <v>439</v>
      </c>
      <c r="H14" s="112" t="s">
        <v>416</v>
      </c>
      <c r="I14" s="340">
        <v>7152675</v>
      </c>
      <c r="J14" s="344">
        <f t="shared" si="12"/>
        <v>11</v>
      </c>
      <c r="K14" s="344">
        <v>2</v>
      </c>
      <c r="L14" s="344">
        <v>3</v>
      </c>
      <c r="M14" s="344">
        <v>3</v>
      </c>
      <c r="N14" s="344">
        <v>3</v>
      </c>
      <c r="O14" s="184">
        <f t="shared" si="10"/>
        <v>2</v>
      </c>
      <c r="P14" s="21">
        <f t="shared" si="8"/>
        <v>18.181818181818183</v>
      </c>
      <c r="Q14" s="21">
        <f t="shared" si="11"/>
        <v>45.454545454545453</v>
      </c>
      <c r="R14" s="21">
        <f t="shared" si="0"/>
        <v>81.818181818181813</v>
      </c>
      <c r="S14" s="19">
        <f t="shared" si="17"/>
        <v>975364.59090909082</v>
      </c>
      <c r="T14" s="20">
        <f t="shared" si="1"/>
        <v>13.636361094403016</v>
      </c>
      <c r="U14" s="19">
        <f t="shared" si="2"/>
        <v>-7152661.3636389058</v>
      </c>
      <c r="V14" s="20">
        <f t="shared" si="3"/>
        <v>-99.99980935298899</v>
      </c>
      <c r="W14" s="185">
        <v>1</v>
      </c>
      <c r="X14" s="21">
        <f t="shared" si="4"/>
        <v>50</v>
      </c>
      <c r="Y14" s="182">
        <v>325121.59090909088</v>
      </c>
      <c r="Z14" s="112" t="s">
        <v>457</v>
      </c>
      <c r="AA14" s="191" t="s">
        <v>470</v>
      </c>
      <c r="AB14" s="21">
        <f t="shared" si="13"/>
        <v>16.666666666666664</v>
      </c>
      <c r="AC14" s="294">
        <v>1</v>
      </c>
      <c r="AD14" s="21">
        <f t="shared" si="5"/>
        <v>33.333333333333336</v>
      </c>
      <c r="AE14" s="297">
        <v>650243</v>
      </c>
      <c r="AF14" s="299" t="s">
        <v>695</v>
      </c>
      <c r="AG14" s="308" t="s">
        <v>704</v>
      </c>
      <c r="AH14" s="21">
        <f t="shared" si="14"/>
        <v>25</v>
      </c>
      <c r="AI14" s="21" t="s">
        <v>192</v>
      </c>
      <c r="AJ14" s="17"/>
      <c r="AK14" s="16">
        <f t="shared" si="6"/>
        <v>0</v>
      </c>
      <c r="AL14" s="14"/>
      <c r="AM14" s="13"/>
      <c r="AN14" s="173"/>
      <c r="AO14" s="16">
        <f t="shared" si="15"/>
        <v>25</v>
      </c>
      <c r="AP14" s="17"/>
      <c r="AQ14" s="16">
        <f t="shared" si="7"/>
        <v>0</v>
      </c>
      <c r="AR14" s="14">
        <v>0</v>
      </c>
      <c r="AS14" s="13"/>
      <c r="AT14" s="13"/>
      <c r="AU14" s="16">
        <f t="shared" si="16"/>
        <v>25</v>
      </c>
    </row>
    <row r="15" spans="1:47" s="18" customFormat="1" ht="16.5" customHeight="1">
      <c r="A15" s="112"/>
      <c r="B15" s="384"/>
      <c r="C15" s="387"/>
      <c r="D15" s="381"/>
      <c r="E15" s="112" t="s">
        <v>124</v>
      </c>
      <c r="F15" s="112" t="s">
        <v>440</v>
      </c>
      <c r="G15" s="112" t="s">
        <v>441</v>
      </c>
      <c r="H15" s="112" t="s">
        <v>416</v>
      </c>
      <c r="I15" s="340">
        <v>243569250</v>
      </c>
      <c r="J15" s="345">
        <v>1</v>
      </c>
      <c r="K15" s="345">
        <v>1</v>
      </c>
      <c r="L15" s="345">
        <v>1</v>
      </c>
      <c r="M15" s="345">
        <v>1</v>
      </c>
      <c r="N15" s="345">
        <v>1</v>
      </c>
      <c r="O15" s="171">
        <f>(W15+AC15+AJ15+AP15)/4</f>
        <v>0.5</v>
      </c>
      <c r="P15" s="21">
        <f>O15*100/J15</f>
        <v>50</v>
      </c>
      <c r="Q15" s="21">
        <f>((K15+L15)/4)*100</f>
        <v>50</v>
      </c>
      <c r="R15" s="21">
        <f t="shared" si="0"/>
        <v>50</v>
      </c>
      <c r="S15" s="19">
        <f t="shared" si="17"/>
        <v>175181997</v>
      </c>
      <c r="T15" s="20">
        <f t="shared" si="1"/>
        <v>71.922870805735954</v>
      </c>
      <c r="U15" s="19">
        <f t="shared" si="2"/>
        <v>-243569178.07712919</v>
      </c>
      <c r="V15" s="20">
        <f t="shared" si="3"/>
        <v>-99.999970471284527</v>
      </c>
      <c r="W15" s="192">
        <v>1</v>
      </c>
      <c r="X15" s="21">
        <f t="shared" si="4"/>
        <v>100</v>
      </c>
      <c r="Y15" s="182">
        <v>53397372</v>
      </c>
      <c r="Z15" s="112" t="s">
        <v>458</v>
      </c>
      <c r="AA15" s="193" t="s">
        <v>471</v>
      </c>
      <c r="AB15" s="21">
        <f t="shared" si="13"/>
        <v>8.3333333333333321</v>
      </c>
      <c r="AC15" s="296">
        <v>1</v>
      </c>
      <c r="AD15" s="21">
        <f t="shared" si="5"/>
        <v>100</v>
      </c>
      <c r="AE15" s="297">
        <v>121784625</v>
      </c>
      <c r="AF15" s="299" t="s">
        <v>696</v>
      </c>
      <c r="AG15" s="308" t="s">
        <v>705</v>
      </c>
      <c r="AH15" s="21">
        <f t="shared" si="14"/>
        <v>8.3333333333333321</v>
      </c>
      <c r="AI15" s="21" t="s">
        <v>192</v>
      </c>
      <c r="AJ15" s="192"/>
      <c r="AK15" s="16">
        <f t="shared" si="6"/>
        <v>0</v>
      </c>
      <c r="AL15" s="14"/>
      <c r="AM15" s="13"/>
      <c r="AN15" s="13"/>
      <c r="AO15" s="16">
        <f t="shared" si="15"/>
        <v>8.3333333333333321</v>
      </c>
      <c r="AP15" s="192"/>
      <c r="AQ15" s="16">
        <f t="shared" si="7"/>
        <v>0</v>
      </c>
      <c r="AR15" s="14">
        <v>0</v>
      </c>
      <c r="AS15" s="13"/>
      <c r="AT15" s="13"/>
      <c r="AU15" s="16">
        <f t="shared" si="16"/>
        <v>8.3333333333333321</v>
      </c>
    </row>
    <row r="16" spans="1:47" s="18" customFormat="1" ht="16.5" customHeight="1">
      <c r="A16" s="112"/>
      <c r="B16" s="385"/>
      <c r="C16" s="388"/>
      <c r="D16" s="382"/>
      <c r="E16" s="112" t="s">
        <v>127</v>
      </c>
      <c r="F16" s="112" t="s">
        <v>442</v>
      </c>
      <c r="G16" s="112" t="s">
        <v>443</v>
      </c>
      <c r="H16" s="112" t="s">
        <v>416</v>
      </c>
      <c r="I16" s="340">
        <v>243569250</v>
      </c>
      <c r="J16" s="344">
        <v>1</v>
      </c>
      <c r="K16" s="344">
        <v>0</v>
      </c>
      <c r="L16" s="344">
        <v>1</v>
      </c>
      <c r="M16" s="344">
        <v>0</v>
      </c>
      <c r="N16" s="344">
        <v>0</v>
      </c>
      <c r="O16" s="184">
        <f t="shared" si="10"/>
        <v>1</v>
      </c>
      <c r="P16" s="21">
        <f t="shared" si="8"/>
        <v>100</v>
      </c>
      <c r="Q16" s="21">
        <f>(K16+L16)*100/J16</f>
        <v>100</v>
      </c>
      <c r="R16" s="21">
        <f t="shared" si="0"/>
        <v>0</v>
      </c>
      <c r="S16" s="19">
        <f t="shared" si="17"/>
        <v>243569250</v>
      </c>
      <c r="T16" s="20">
        <f t="shared" si="1"/>
        <v>100</v>
      </c>
      <c r="U16" s="19">
        <f t="shared" si="2"/>
        <v>-243569150</v>
      </c>
      <c r="V16" s="20">
        <f t="shared" si="3"/>
        <v>-99.999958943914308</v>
      </c>
      <c r="W16" s="185">
        <v>0</v>
      </c>
      <c r="X16" s="21">
        <f t="shared" si="4"/>
        <v>0</v>
      </c>
      <c r="Y16" s="182">
        <v>0</v>
      </c>
      <c r="Z16" s="112" t="s">
        <v>459</v>
      </c>
      <c r="AA16" s="194" t="s">
        <v>39</v>
      </c>
      <c r="AB16" s="21">
        <f t="shared" si="13"/>
        <v>0</v>
      </c>
      <c r="AC16" s="294">
        <v>1</v>
      </c>
      <c r="AD16" s="21">
        <f t="shared" si="5"/>
        <v>100</v>
      </c>
      <c r="AE16" s="297">
        <v>243569250</v>
      </c>
      <c r="AF16" s="299" t="s">
        <v>697</v>
      </c>
      <c r="AG16" s="308" t="s">
        <v>706</v>
      </c>
      <c r="AH16" s="21">
        <f t="shared" si="14"/>
        <v>8.3333333333333321</v>
      </c>
      <c r="AI16" s="21" t="s">
        <v>192</v>
      </c>
      <c r="AJ16" s="17"/>
      <c r="AK16" s="16">
        <f t="shared" si="6"/>
        <v>0</v>
      </c>
      <c r="AL16" s="14"/>
      <c r="AM16" s="13"/>
      <c r="AN16" s="13"/>
      <c r="AO16" s="16">
        <f t="shared" si="15"/>
        <v>0</v>
      </c>
      <c r="AP16" s="17"/>
      <c r="AQ16" s="16">
        <f t="shared" si="7"/>
        <v>0</v>
      </c>
      <c r="AR16" s="14">
        <v>0</v>
      </c>
      <c r="AS16" s="13"/>
      <c r="AT16" s="13"/>
      <c r="AU16" s="16">
        <f t="shared" si="16"/>
        <v>0</v>
      </c>
    </row>
  </sheetData>
  <autoFilter ref="A2:AU16" xr:uid="{2CAE1F8B-1F7C-4CC1-85EC-6770BEB62F1E}"/>
  <mergeCells count="16">
    <mergeCell ref="AP1:AU1"/>
    <mergeCell ref="A1:G1"/>
    <mergeCell ref="H1:N1"/>
    <mergeCell ref="W1:AB1"/>
    <mergeCell ref="AC1:AH1"/>
    <mergeCell ref="AJ1:AO1"/>
    <mergeCell ref="E9:E12"/>
    <mergeCell ref="E13:E14"/>
    <mergeCell ref="B9:B12"/>
    <mergeCell ref="B13:B16"/>
    <mergeCell ref="C3:C16"/>
    <mergeCell ref="D3:D16"/>
    <mergeCell ref="B3:B5"/>
    <mergeCell ref="B6:B8"/>
    <mergeCell ref="E3:E5"/>
    <mergeCell ref="E6:E8"/>
  </mergeCells>
  <conditionalFormatting sqref="AA3:AA16 AN3:AN16 AT3:AT16">
    <cfRule type="containsText" dxfId="37" priority="5" operator="containsText" text="Pendiente">
      <formula>NOT(ISERROR(SEARCH("Pendiente",AA3)))</formula>
    </cfRule>
  </conditionalFormatting>
  <hyperlinks>
    <hyperlink ref="AA10" r:id="rId1" xr:uid="{C4B27491-83D0-45B6-9F43-0C037C160DCF}"/>
    <hyperlink ref="AA9" r:id="rId2" xr:uid="{77B3F596-9348-4326-A4E0-58CB7C80F980}"/>
    <hyperlink ref="AA12" r:id="rId3" xr:uid="{004B99D1-6DEA-456C-AF2C-7F46209EE0E7}"/>
    <hyperlink ref="AA6" r:id="rId4" xr:uid="{69609C24-7D37-452B-A573-B5730666DA19}"/>
    <hyperlink ref="AA8" r:id="rId5" xr:uid="{5634C33F-0348-4EBA-9484-2B69256B779D}"/>
    <hyperlink ref="AA7" r:id="rId6" xr:uid="{AEACD349-F541-436A-B72B-FB603B8E14CB}"/>
    <hyperlink ref="AA3" r:id="rId7" display="https://ipsegovco-my.sharepoint.com/personal/planeacion_ipse_gov_co/_layouts/15/onedrive.aspx?id=%2Fpersonal%2Fplaneacion%5Fipse%5Fgov%5Fco%2FDocuments%2FPLANEACI%C3%93N%20INSTITUCIONAL%202026%2F2026%20PLANES%20DE%20ACCI%C3%93N%20AREAS%2FCOMUNICACIONES%20PLAN%20DE%20ACCI%C3%93N%202026%2FEvidencias%20primer%20trimestre%202026%2F1Realizar%20comunicados%20de%20prensa%20para%20enviar%20a%20medios%20de%20comunicaci%C3%B3n%20local%20y%20regional%20donde%20se%20divulge%20la%20labor%20del%20IPSE%2FComunicados%20de%20prensa&amp;viewid=24c32186%2Dfdfa%2D4c98%2D9555%2D0d423d0ba81a&amp;sharingv2=true&amp;fromShare=true&amp;at=9&amp;CT=1775853643733&amp;OR=OWA%2DNT%2DMail&amp;CID=cbf7c447%2D912b%2D66db%2Dcec3%2D96c5e9e8cacb&amp;FolderCTID=0x012000740409132FFC064AA794BA0FE25A41FD&amp;view=0" xr:uid="{FF531AB1-831F-45A8-A28C-95D692465C89}"/>
    <hyperlink ref="AA5" r:id="rId8" display="https://ipsegovco-my.sharepoint.com/personal/planeacion_ipse_gov_co/_layouts/15/onedrive.aspx?id=%2Fpersonal%2Fplaneacion%5Fipse%5Fgov%5Fco%2FDocuments%2FPLANEACI%C3%93N%20INSTITUCIONAL%202026%2F2026%20PLANES%20DE%20ACCI%C3%93N%20AREAS%2FCOMUNICACIONES%20PLAN%20DE%20ACCI%C3%93N%202026%2FEvidencias%20primer%20trimestre%202026%2F3%20Dise%C3%B1ar%20un%20informe%20f%C3%ADsico%20%20de%20alto%20nivel%20%20periodico%2C%20cartilla%2C%20e%2Dbook%20o%20podcast%20trimestral%20que%20documente%20el%20avance%20de%20la%20entidad&amp;viewid=24c32186%2Dfdfa%2D4c98%2D9555%2D0d423d0ba81a&amp;sharingv2=true&amp;fromShare=true&amp;at=9&amp;CT=1775853643733&amp;OR=OWA%2DNT%2DMail&amp;CID=cbf7c447%2D912b%2D66db%2Dcec3%2D96c5e9e8cacb&amp;FolderCTID=0x012000740409132FFC064AA794BA0FE25A41FD&amp;view=0" xr:uid="{FF147E6A-8376-4456-8B63-F0A7D3D7C46C}"/>
    <hyperlink ref="AA11" r:id="rId9" xr:uid="{76077529-FBD8-4AF2-ACDD-C40508444D65}"/>
    <hyperlink ref="AA4" r:id="rId10" xr:uid="{2E147DCE-D6B8-4D0A-AB3A-C5B89DB7BB06}"/>
    <hyperlink ref="AA14" r:id="rId11" xr:uid="{6E1B2A55-B59C-4146-BAE2-62A88FBE8B94}"/>
    <hyperlink ref="AA15" r:id="rId12" xr:uid="{C3AC2979-2CE2-49AA-87DE-3928BE80F18A}"/>
    <hyperlink ref="AG4" r:id="rId13" xr:uid="{24E3A877-307A-449F-BD21-C71B0D36075F}"/>
    <hyperlink ref="AG10" r:id="rId14" xr:uid="{22EBE6B6-3549-4484-A6C6-53186E6045D3}"/>
    <hyperlink ref="AG11" r:id="rId15" xr:uid="{6A8CFB48-06EB-4C3A-A92C-43D1F21C182D}"/>
    <hyperlink ref="AG12" r:id="rId16" xr:uid="{4D6E48D7-7E5D-42AD-AC67-E7CA606D3BF7}"/>
    <hyperlink ref="AG14" r:id="rId17" xr:uid="{A5E73FF0-F3AD-429D-A8A0-FB2F55562D89}"/>
    <hyperlink ref="AG15" r:id="rId18" xr:uid="{BCE41C6D-1121-4BD5-B8EA-EDB86978388F}"/>
    <hyperlink ref="AG16" r:id="rId19" xr:uid="{105E5DD7-AF3C-456E-92D8-11F5F58B5248}"/>
    <hyperlink ref="AG3" r:id="rId20" xr:uid="{6F3E4006-5046-482C-8A26-A053202BE530}"/>
  </hyperlinks>
  <pageMargins left="0.7" right="0.7" top="0.75" bottom="0.75" header="0.3" footer="0.3"/>
  <drawing r:id="rId2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83A32-2171-44EB-967E-BDC80BFAE75C}">
  <sheetPr codeName="Hoja6">
    <tabColor theme="7" tint="0.79998168889431442"/>
  </sheetPr>
  <dimension ref="A1:AU27"/>
  <sheetViews>
    <sheetView zoomScale="85" zoomScaleNormal="85" workbookViewId="0">
      <pane xSplit="3" ySplit="2" topLeftCell="E14" activePane="bottomRight" state="frozen"/>
      <selection pane="topRight" activeCell="C1" sqref="C1"/>
      <selection pane="bottomLeft" activeCell="A3" sqref="A3"/>
      <selection pane="bottomRight" activeCell="E31" sqref="E31"/>
    </sheetView>
  </sheetViews>
  <sheetFormatPr baseColWidth="10" defaultColWidth="11.5703125" defaultRowHeight="15"/>
  <cols>
    <col min="1" max="2" width="8.7109375" style="4" hidden="1" customWidth="1"/>
    <col min="3" max="3" width="8.7109375" style="4" customWidth="1"/>
    <col min="4" max="4" width="8.7109375" style="4" hidden="1" customWidth="1"/>
    <col min="5" max="5" width="8.7109375" style="4" customWidth="1"/>
    <col min="6" max="6" width="8.7109375" style="4" hidden="1" customWidth="1"/>
    <col min="7" max="8" width="8.7109375" style="4" customWidth="1"/>
    <col min="9" max="9" width="18.28515625" style="4" customWidth="1"/>
    <col min="10" max="10" width="7.28515625" style="4" hidden="1" customWidth="1"/>
    <col min="11" max="15" width="8.28515625" style="4" customWidth="1"/>
    <col min="16" max="16" width="8.85546875" style="4" customWidth="1"/>
    <col min="17" max="18" width="11.5703125" style="4"/>
    <col min="19" max="19" width="0" style="4" hidden="1" customWidth="1"/>
    <col min="20" max="20" width="13.28515625" style="4" hidden="1" customWidth="1"/>
    <col min="21" max="21" width="11.85546875" style="4" hidden="1" customWidth="1"/>
    <col min="22" max="22" width="7.5703125" style="4" hidden="1" customWidth="1"/>
    <col min="23" max="23" width="9" style="4" hidden="1" customWidth="1"/>
    <col min="24" max="24" width="9.5703125" style="4" customWidth="1"/>
    <col min="25" max="28" width="11.5703125" style="4" customWidth="1"/>
    <col min="29" max="29" width="11.5703125" style="4" hidden="1" customWidth="1"/>
    <col min="30" max="30" width="10.7109375" style="4" customWidth="1"/>
    <col min="31" max="34" width="11.5703125" style="4"/>
    <col min="35" max="37" width="0" style="4" hidden="1" customWidth="1"/>
    <col min="38" max="38" width="13" style="4" hidden="1" customWidth="1"/>
    <col min="39" max="47" width="0" style="4" hidden="1" customWidth="1"/>
    <col min="48" max="16384" width="11.5703125" style="4"/>
  </cols>
  <sheetData>
    <row r="1" spans="1:47" ht="34.9" customHeight="1">
      <c r="A1" s="389"/>
      <c r="B1" s="389"/>
      <c r="C1" s="389"/>
      <c r="D1" s="389"/>
      <c r="E1" s="389"/>
      <c r="F1" s="389"/>
      <c r="G1" s="389"/>
      <c r="H1" s="389"/>
      <c r="I1" s="390" t="s">
        <v>661</v>
      </c>
      <c r="J1" s="390"/>
      <c r="K1" s="390"/>
      <c r="L1" s="390"/>
      <c r="M1" s="390"/>
      <c r="N1" s="390"/>
      <c r="O1" s="390"/>
      <c r="P1" s="103"/>
      <c r="Q1" s="103">
        <f>AVERAGE(Q3:Q27)</f>
        <v>61</v>
      </c>
      <c r="R1" s="103">
        <f>AVERAGE(R3:R27)</f>
        <v>55</v>
      </c>
      <c r="S1" s="103">
        <f>AVERAGE(S3:S27)</f>
        <v>39</v>
      </c>
      <c r="T1" s="2">
        <f>SUM(T3:T10)</f>
        <v>0</v>
      </c>
      <c r="U1" s="3">
        <v>-100</v>
      </c>
      <c r="V1" s="2" t="e">
        <f>SUM(V3:V27)</f>
        <v>#VALUE!</v>
      </c>
      <c r="W1" s="3">
        <v>-100</v>
      </c>
      <c r="X1" s="357" t="s">
        <v>30</v>
      </c>
      <c r="Y1" s="358"/>
      <c r="Z1" s="358"/>
      <c r="AA1" s="358"/>
      <c r="AB1" s="358"/>
      <c r="AC1" s="375"/>
      <c r="AD1" s="394" t="s">
        <v>36</v>
      </c>
      <c r="AE1" s="395"/>
      <c r="AF1" s="395"/>
      <c r="AG1" s="395"/>
      <c r="AH1" s="395"/>
      <c r="AI1" s="396"/>
      <c r="AJ1" s="377" t="s">
        <v>37</v>
      </c>
      <c r="AK1" s="378"/>
      <c r="AL1" s="378"/>
      <c r="AM1" s="378"/>
      <c r="AN1" s="378"/>
      <c r="AO1" s="379"/>
      <c r="AP1" s="372" t="s">
        <v>38</v>
      </c>
      <c r="AQ1" s="373"/>
      <c r="AR1" s="373"/>
      <c r="AS1" s="373"/>
      <c r="AT1" s="373"/>
      <c r="AU1" s="373"/>
    </row>
    <row r="2" spans="1:47" s="12" customFormat="1" ht="60.6" customHeight="1">
      <c r="A2" s="105" t="s">
        <v>25</v>
      </c>
      <c r="B2" s="105" t="s">
        <v>86</v>
      </c>
      <c r="C2" s="105" t="s">
        <v>1</v>
      </c>
      <c r="D2" s="105" t="s">
        <v>2</v>
      </c>
      <c r="E2" s="105" t="s">
        <v>3</v>
      </c>
      <c r="F2" s="105" t="s">
        <v>4</v>
      </c>
      <c r="G2" s="105" t="s">
        <v>5</v>
      </c>
      <c r="H2" s="105" t="s">
        <v>6</v>
      </c>
      <c r="I2" s="106" t="s">
        <v>8</v>
      </c>
      <c r="J2" s="107" t="s">
        <v>9</v>
      </c>
      <c r="K2" s="107" t="s">
        <v>10</v>
      </c>
      <c r="L2" s="106" t="s">
        <v>11</v>
      </c>
      <c r="M2" s="106" t="s">
        <v>12</v>
      </c>
      <c r="N2" s="106" t="s">
        <v>13</v>
      </c>
      <c r="O2" s="106" t="s">
        <v>14</v>
      </c>
      <c r="P2" s="108" t="s">
        <v>174</v>
      </c>
      <c r="Q2" s="108" t="s">
        <v>29</v>
      </c>
      <c r="R2" s="108" t="s">
        <v>811</v>
      </c>
      <c r="S2" s="108" t="s">
        <v>669</v>
      </c>
      <c r="T2" s="8" t="s">
        <v>57</v>
      </c>
      <c r="U2" s="8" t="s">
        <v>56</v>
      </c>
      <c r="V2" s="8" t="s">
        <v>54</v>
      </c>
      <c r="W2" s="8" t="s">
        <v>55</v>
      </c>
      <c r="X2" s="9" t="s">
        <v>31</v>
      </c>
      <c r="Y2" s="9" t="s">
        <v>32</v>
      </c>
      <c r="Z2" s="10" t="s">
        <v>33</v>
      </c>
      <c r="AA2" s="9" t="s">
        <v>34</v>
      </c>
      <c r="AB2" s="9" t="s">
        <v>35</v>
      </c>
      <c r="AC2" s="11" t="s">
        <v>51</v>
      </c>
      <c r="AD2" s="109" t="s">
        <v>31</v>
      </c>
      <c r="AE2" s="109" t="s">
        <v>32</v>
      </c>
      <c r="AF2" s="110" t="s">
        <v>33</v>
      </c>
      <c r="AG2" s="109" t="s">
        <v>34</v>
      </c>
      <c r="AH2" s="109" t="s">
        <v>35</v>
      </c>
      <c r="AI2" s="111" t="s">
        <v>51</v>
      </c>
      <c r="AJ2" s="9" t="s">
        <v>31</v>
      </c>
      <c r="AK2" s="9" t="s">
        <v>32</v>
      </c>
      <c r="AL2" s="10" t="s">
        <v>33</v>
      </c>
      <c r="AM2" s="9" t="s">
        <v>34</v>
      </c>
      <c r="AN2" s="9" t="s">
        <v>35</v>
      </c>
      <c r="AO2" s="11" t="s">
        <v>51</v>
      </c>
      <c r="AP2" s="9" t="s">
        <v>31</v>
      </c>
      <c r="AQ2" s="9" t="s">
        <v>32</v>
      </c>
      <c r="AR2" s="10" t="s">
        <v>33</v>
      </c>
      <c r="AS2" s="9" t="s">
        <v>34</v>
      </c>
      <c r="AT2" s="9" t="s">
        <v>35</v>
      </c>
      <c r="AU2" s="11" t="s">
        <v>51</v>
      </c>
    </row>
    <row r="3" spans="1:47" s="18" customFormat="1" ht="14.25">
      <c r="A3" s="112" t="s">
        <v>360</v>
      </c>
      <c r="B3" s="277" t="s">
        <v>15</v>
      </c>
      <c r="C3" s="112" t="s">
        <v>493</v>
      </c>
      <c r="D3" s="278" t="s">
        <v>561</v>
      </c>
      <c r="E3" s="380" t="s">
        <v>562</v>
      </c>
      <c r="F3" s="112"/>
      <c r="G3" s="112" t="s">
        <v>62</v>
      </c>
      <c r="H3" s="112" t="s">
        <v>563</v>
      </c>
      <c r="I3" s="112" t="s">
        <v>598</v>
      </c>
      <c r="J3" s="113"/>
      <c r="K3" s="279">
        <v>1</v>
      </c>
      <c r="L3" s="280">
        <v>1</v>
      </c>
      <c r="M3" s="280">
        <v>0</v>
      </c>
      <c r="N3" s="280">
        <v>0</v>
      </c>
      <c r="O3" s="280">
        <v>0</v>
      </c>
      <c r="P3" s="115">
        <f>X3+AD3+AJ3+AP3</f>
        <v>1</v>
      </c>
      <c r="Q3" s="288">
        <f>P3*100/K3</f>
        <v>100</v>
      </c>
      <c r="R3" s="21">
        <f>(L3+M3)*100/K3</f>
        <v>100</v>
      </c>
      <c r="S3" s="288">
        <f t="shared" ref="S3:S27" si="0">100-Q3</f>
        <v>0</v>
      </c>
      <c r="T3" s="99">
        <f>Z3+AF3+AL3+AR3</f>
        <v>0</v>
      </c>
      <c r="U3" s="100">
        <f t="shared" ref="U3:U27" si="1">IF(J3=0,0,T3/J3*100)</f>
        <v>0</v>
      </c>
      <c r="V3" s="99">
        <f t="shared" ref="V3:V27" si="2">U3-J3</f>
        <v>0</v>
      </c>
      <c r="W3" s="100">
        <f t="shared" ref="W3:W27" si="3">IFERROR(V3*100/J3,0)</f>
        <v>0</v>
      </c>
      <c r="X3" s="17">
        <v>1</v>
      </c>
      <c r="Y3" s="16">
        <f t="shared" ref="Y3:Y27" si="4">IFERROR(X3*100/L3,0)</f>
        <v>100</v>
      </c>
      <c r="Z3" s="14">
        <v>0</v>
      </c>
      <c r="AA3" s="13" t="s">
        <v>605</v>
      </c>
      <c r="AB3" s="173" t="s">
        <v>629</v>
      </c>
      <c r="AC3" s="16">
        <f>L3/$K$3*100</f>
        <v>100</v>
      </c>
      <c r="AD3" s="123">
        <v>0</v>
      </c>
      <c r="AE3" s="288">
        <f t="shared" ref="AE3:AE27" si="5">IFERROR(AD3*100/M3,0)</f>
        <v>0</v>
      </c>
      <c r="AF3" s="124">
        <v>0</v>
      </c>
      <c r="AG3" s="299" t="s">
        <v>760</v>
      </c>
      <c r="AH3" s="327" t="s">
        <v>761</v>
      </c>
      <c r="AI3" s="288">
        <f>M3/$K$3*100</f>
        <v>0</v>
      </c>
      <c r="AJ3" s="17">
        <v>0</v>
      </c>
      <c r="AK3" s="16">
        <f t="shared" ref="AK3:AK27" si="6">IFERROR(AJ3*100/N3,0)</f>
        <v>0</v>
      </c>
      <c r="AL3" s="14">
        <v>0</v>
      </c>
      <c r="AM3" s="13"/>
      <c r="AN3" s="259"/>
      <c r="AO3" s="16">
        <f>N3/$K$3*100</f>
        <v>0</v>
      </c>
      <c r="AP3" s="17">
        <v>0</v>
      </c>
      <c r="AQ3" s="16">
        <f t="shared" ref="AQ3:AQ27" si="7">IFERROR(AP3*100/O3,0)</f>
        <v>0</v>
      </c>
      <c r="AR3" s="14">
        <v>0</v>
      </c>
      <c r="AS3" s="13"/>
      <c r="AT3" s="13"/>
      <c r="AU3" s="16">
        <f>O3/$K$3*100</f>
        <v>0</v>
      </c>
    </row>
    <row r="4" spans="1:47" s="18" customFormat="1" ht="14.25">
      <c r="A4" s="112"/>
      <c r="B4" s="277"/>
      <c r="C4" s="112"/>
      <c r="D4" s="278"/>
      <c r="E4" s="381"/>
      <c r="F4" s="112"/>
      <c r="G4" s="112" t="s">
        <v>564</v>
      </c>
      <c r="H4" s="112" t="s">
        <v>565</v>
      </c>
      <c r="I4" s="112" t="s">
        <v>599</v>
      </c>
      <c r="J4" s="113"/>
      <c r="K4" s="279">
        <v>1</v>
      </c>
      <c r="L4" s="280">
        <v>1</v>
      </c>
      <c r="M4" s="280">
        <v>0</v>
      </c>
      <c r="N4" s="280">
        <v>0</v>
      </c>
      <c r="O4" s="280">
        <v>0</v>
      </c>
      <c r="P4" s="115">
        <f t="shared" ref="P4:P25" si="8">X4+AD4+AJ4+AP4</f>
        <v>1</v>
      </c>
      <c r="Q4" s="288">
        <f t="shared" ref="Q4:Q27" si="9">P4*100/K4</f>
        <v>100</v>
      </c>
      <c r="R4" s="21">
        <f t="shared" ref="R4:R12" si="10">(L4+M4)*100/K4</f>
        <v>100</v>
      </c>
      <c r="S4" s="288">
        <f t="shared" si="0"/>
        <v>0</v>
      </c>
      <c r="T4" s="99">
        <f t="shared" ref="T4:T10" si="11">Z4+AF4+AL4+AR4</f>
        <v>0</v>
      </c>
      <c r="U4" s="100">
        <f t="shared" si="1"/>
        <v>0</v>
      </c>
      <c r="V4" s="99">
        <f t="shared" si="2"/>
        <v>0</v>
      </c>
      <c r="W4" s="100">
        <f t="shared" si="3"/>
        <v>0</v>
      </c>
      <c r="X4" s="17">
        <v>1</v>
      </c>
      <c r="Y4" s="16">
        <f t="shared" si="4"/>
        <v>100</v>
      </c>
      <c r="Z4" s="14">
        <v>0</v>
      </c>
      <c r="AA4" s="13" t="s">
        <v>606</v>
      </c>
      <c r="AB4" s="260" t="s">
        <v>630</v>
      </c>
      <c r="AC4" s="16">
        <f>L4/$K$4*100</f>
        <v>100</v>
      </c>
      <c r="AD4" s="123">
        <v>0</v>
      </c>
      <c r="AE4" s="288">
        <f t="shared" si="5"/>
        <v>0</v>
      </c>
      <c r="AF4" s="124">
        <v>0</v>
      </c>
      <c r="AG4" s="299"/>
      <c r="AH4" s="327"/>
      <c r="AI4" s="288">
        <f>M4/$K$4*100</f>
        <v>0</v>
      </c>
      <c r="AJ4" s="17">
        <v>0</v>
      </c>
      <c r="AK4" s="16">
        <f t="shared" si="6"/>
        <v>0</v>
      </c>
      <c r="AL4" s="14">
        <v>0</v>
      </c>
      <c r="AM4" s="13"/>
      <c r="AN4" s="261"/>
      <c r="AO4" s="16">
        <f>N4/$K$4*100</f>
        <v>0</v>
      </c>
      <c r="AP4" s="17">
        <v>0</v>
      </c>
      <c r="AQ4" s="16">
        <f t="shared" si="7"/>
        <v>0</v>
      </c>
      <c r="AR4" s="14">
        <v>0</v>
      </c>
      <c r="AS4" s="13"/>
      <c r="AT4" s="13"/>
      <c r="AU4" s="16">
        <f>O4/$K$4*100</f>
        <v>0</v>
      </c>
    </row>
    <row r="5" spans="1:47" s="18" customFormat="1" ht="14.25">
      <c r="A5" s="112"/>
      <c r="B5" s="277"/>
      <c r="C5" s="112"/>
      <c r="D5" s="278"/>
      <c r="E5" s="381"/>
      <c r="F5" s="112"/>
      <c r="G5" s="112" t="s">
        <v>566</v>
      </c>
      <c r="H5" s="112" t="s">
        <v>567</v>
      </c>
      <c r="I5" s="112" t="s">
        <v>599</v>
      </c>
      <c r="J5" s="113"/>
      <c r="K5" s="279">
        <v>1</v>
      </c>
      <c r="L5" s="280">
        <v>1</v>
      </c>
      <c r="M5" s="280">
        <v>0</v>
      </c>
      <c r="N5" s="280">
        <v>0</v>
      </c>
      <c r="O5" s="280">
        <v>0</v>
      </c>
      <c r="P5" s="115">
        <f t="shared" si="8"/>
        <v>1</v>
      </c>
      <c r="Q5" s="288">
        <f t="shared" si="9"/>
        <v>100</v>
      </c>
      <c r="R5" s="21">
        <f t="shared" si="10"/>
        <v>100</v>
      </c>
      <c r="S5" s="288">
        <f t="shared" si="0"/>
        <v>0</v>
      </c>
      <c r="T5" s="99">
        <f t="shared" si="11"/>
        <v>0</v>
      </c>
      <c r="U5" s="100">
        <f t="shared" si="1"/>
        <v>0</v>
      </c>
      <c r="V5" s="99">
        <f t="shared" si="2"/>
        <v>0</v>
      </c>
      <c r="W5" s="100">
        <f t="shared" si="3"/>
        <v>0</v>
      </c>
      <c r="X5" s="17">
        <v>1</v>
      </c>
      <c r="Y5" s="16">
        <f t="shared" si="4"/>
        <v>100</v>
      </c>
      <c r="Z5" s="14">
        <v>0</v>
      </c>
      <c r="AA5" s="13" t="s">
        <v>607</v>
      </c>
      <c r="AB5" s="177" t="s">
        <v>157</v>
      </c>
      <c r="AC5" s="16">
        <f>L5/$K$5*100</f>
        <v>100</v>
      </c>
      <c r="AD5" s="123">
        <v>0</v>
      </c>
      <c r="AE5" s="288">
        <f t="shared" si="5"/>
        <v>0</v>
      </c>
      <c r="AF5" s="124">
        <v>0</v>
      </c>
      <c r="AG5" s="299"/>
      <c r="AH5" s="327"/>
      <c r="AI5" s="288">
        <f>M5/$K$5*100</f>
        <v>0</v>
      </c>
      <c r="AJ5" s="17">
        <v>0</v>
      </c>
      <c r="AK5" s="16">
        <f t="shared" si="6"/>
        <v>0</v>
      </c>
      <c r="AL5" s="14">
        <v>0</v>
      </c>
      <c r="AM5" s="13"/>
      <c r="AN5" s="262"/>
      <c r="AO5" s="16">
        <f>N5/$K$5*100</f>
        <v>0</v>
      </c>
      <c r="AP5" s="17">
        <v>0</v>
      </c>
      <c r="AQ5" s="16">
        <f t="shared" si="7"/>
        <v>0</v>
      </c>
      <c r="AR5" s="14">
        <v>0</v>
      </c>
      <c r="AS5" s="13"/>
      <c r="AT5" s="13"/>
      <c r="AU5" s="16">
        <f>O5/$K$5*100</f>
        <v>0</v>
      </c>
    </row>
    <row r="6" spans="1:47" s="18" customFormat="1" ht="14.25">
      <c r="A6" s="112"/>
      <c r="B6" s="277"/>
      <c r="C6" s="112"/>
      <c r="D6" s="278"/>
      <c r="E6" s="381"/>
      <c r="F6" s="112"/>
      <c r="G6" s="112" t="s">
        <v>568</v>
      </c>
      <c r="H6" s="112" t="s">
        <v>569</v>
      </c>
      <c r="I6" s="112" t="s">
        <v>599</v>
      </c>
      <c r="J6" s="113"/>
      <c r="K6" s="279">
        <v>4</v>
      </c>
      <c r="L6" s="281">
        <v>1</v>
      </c>
      <c r="M6" s="280">
        <v>1</v>
      </c>
      <c r="N6" s="280">
        <v>1</v>
      </c>
      <c r="O6" s="280">
        <v>1</v>
      </c>
      <c r="P6" s="115">
        <f t="shared" si="8"/>
        <v>2</v>
      </c>
      <c r="Q6" s="288">
        <f t="shared" si="9"/>
        <v>50</v>
      </c>
      <c r="R6" s="21">
        <f t="shared" si="10"/>
        <v>50</v>
      </c>
      <c r="S6" s="288">
        <f t="shared" si="0"/>
        <v>50</v>
      </c>
      <c r="T6" s="99">
        <f t="shared" si="11"/>
        <v>0</v>
      </c>
      <c r="U6" s="100">
        <f t="shared" si="1"/>
        <v>0</v>
      </c>
      <c r="V6" s="99">
        <f t="shared" si="2"/>
        <v>0</v>
      </c>
      <c r="W6" s="100">
        <f t="shared" si="3"/>
        <v>0</v>
      </c>
      <c r="X6" s="17">
        <v>1</v>
      </c>
      <c r="Y6" s="16">
        <f t="shared" si="4"/>
        <v>100</v>
      </c>
      <c r="Z6" s="14">
        <v>0</v>
      </c>
      <c r="AA6" s="13" t="s">
        <v>608</v>
      </c>
      <c r="AB6" s="177" t="s">
        <v>631</v>
      </c>
      <c r="AC6" s="16">
        <f>L6/$K$6*100</f>
        <v>25</v>
      </c>
      <c r="AD6" s="123">
        <v>1</v>
      </c>
      <c r="AE6" s="288">
        <f t="shared" si="5"/>
        <v>100</v>
      </c>
      <c r="AF6" s="124">
        <v>0</v>
      </c>
      <c r="AG6" s="299"/>
      <c r="AH6" s="327" t="s">
        <v>786</v>
      </c>
      <c r="AI6" s="288">
        <f>M6/$K$6*100</f>
        <v>25</v>
      </c>
      <c r="AJ6" s="17">
        <v>0</v>
      </c>
      <c r="AK6" s="16">
        <f t="shared" si="6"/>
        <v>0</v>
      </c>
      <c r="AL6" s="14">
        <v>0</v>
      </c>
      <c r="AM6" s="13"/>
      <c r="AN6" s="261"/>
      <c r="AO6" s="16">
        <f>N6/$K$6*100</f>
        <v>25</v>
      </c>
      <c r="AP6" s="17">
        <v>0</v>
      </c>
      <c r="AQ6" s="16">
        <f t="shared" si="7"/>
        <v>0</v>
      </c>
      <c r="AR6" s="14">
        <v>0</v>
      </c>
      <c r="AS6" s="13"/>
      <c r="AT6" s="13"/>
      <c r="AU6" s="16">
        <f>O6/$K$6*100</f>
        <v>25</v>
      </c>
    </row>
    <row r="7" spans="1:47" s="18" customFormat="1">
      <c r="A7" s="112"/>
      <c r="B7" s="277"/>
      <c r="C7" s="112"/>
      <c r="D7" s="278"/>
      <c r="E7" s="382"/>
      <c r="F7" s="112"/>
      <c r="G7" s="112" t="s">
        <v>570</v>
      </c>
      <c r="H7" s="112" t="s">
        <v>571</v>
      </c>
      <c r="I7" s="112" t="s">
        <v>600</v>
      </c>
      <c r="J7" s="113"/>
      <c r="K7" s="279">
        <v>1</v>
      </c>
      <c r="L7" s="281">
        <v>1</v>
      </c>
      <c r="M7" s="281">
        <v>0</v>
      </c>
      <c r="N7" s="281">
        <v>0</v>
      </c>
      <c r="O7" s="281">
        <v>0</v>
      </c>
      <c r="P7" s="115">
        <f t="shared" si="8"/>
        <v>1</v>
      </c>
      <c r="Q7" s="288">
        <f t="shared" si="9"/>
        <v>100</v>
      </c>
      <c r="R7" s="21">
        <f t="shared" si="10"/>
        <v>100</v>
      </c>
      <c r="S7" s="288">
        <f t="shared" si="0"/>
        <v>0</v>
      </c>
      <c r="T7" s="99">
        <f t="shared" si="11"/>
        <v>0</v>
      </c>
      <c r="U7" s="100">
        <f t="shared" si="1"/>
        <v>0</v>
      </c>
      <c r="V7" s="99">
        <f t="shared" si="2"/>
        <v>0</v>
      </c>
      <c r="W7" s="100">
        <f t="shared" si="3"/>
        <v>0</v>
      </c>
      <c r="X7" s="17">
        <v>1</v>
      </c>
      <c r="Y7" s="16">
        <f t="shared" si="4"/>
        <v>100</v>
      </c>
      <c r="Z7" s="14">
        <v>0</v>
      </c>
      <c r="AA7" s="13" t="s">
        <v>609</v>
      </c>
      <c r="AB7" s="263" t="s">
        <v>649</v>
      </c>
      <c r="AC7" s="16">
        <f>L7/$K$7*100</f>
        <v>100</v>
      </c>
      <c r="AD7" s="123">
        <v>0</v>
      </c>
      <c r="AE7" s="288">
        <f t="shared" si="5"/>
        <v>0</v>
      </c>
      <c r="AF7" s="124">
        <v>0</v>
      </c>
      <c r="AG7" s="299" t="s">
        <v>762</v>
      </c>
      <c r="AH7" s="308" t="s">
        <v>763</v>
      </c>
      <c r="AI7" s="288">
        <f>M7/$K$7*100</f>
        <v>0</v>
      </c>
      <c r="AJ7" s="17">
        <v>0</v>
      </c>
      <c r="AK7" s="16">
        <f t="shared" si="6"/>
        <v>0</v>
      </c>
      <c r="AL7" s="14">
        <v>0</v>
      </c>
      <c r="AM7" s="13"/>
      <c r="AN7" s="264"/>
      <c r="AO7" s="16">
        <f>N7/$K$7*100</f>
        <v>0</v>
      </c>
      <c r="AP7" s="17">
        <v>0</v>
      </c>
      <c r="AQ7" s="16">
        <f t="shared" si="7"/>
        <v>0</v>
      </c>
      <c r="AR7" s="14">
        <v>0</v>
      </c>
      <c r="AS7" s="13"/>
      <c r="AT7" s="13"/>
      <c r="AU7" s="16">
        <f>O7/$K$7*100</f>
        <v>0</v>
      </c>
    </row>
    <row r="8" spans="1:47" s="18" customFormat="1" ht="12">
      <c r="A8" s="112" t="s">
        <v>360</v>
      </c>
      <c r="B8" s="277" t="s">
        <v>15</v>
      </c>
      <c r="C8" s="112" t="s">
        <v>572</v>
      </c>
      <c r="D8" s="278" t="s">
        <v>561</v>
      </c>
      <c r="E8" s="386" t="s">
        <v>87</v>
      </c>
      <c r="F8" s="112"/>
      <c r="G8" s="112" t="s">
        <v>67</v>
      </c>
      <c r="H8" s="112" t="s">
        <v>573</v>
      </c>
      <c r="I8" s="112" t="s">
        <v>601</v>
      </c>
      <c r="J8" s="113"/>
      <c r="K8" s="279">
        <v>1</v>
      </c>
      <c r="L8" s="282">
        <v>0</v>
      </c>
      <c r="M8" s="280">
        <v>1</v>
      </c>
      <c r="N8" s="282">
        <v>0</v>
      </c>
      <c r="O8" s="282">
        <v>0</v>
      </c>
      <c r="P8" s="115">
        <f t="shared" si="8"/>
        <v>1</v>
      </c>
      <c r="Q8" s="288">
        <f t="shared" si="9"/>
        <v>100</v>
      </c>
      <c r="R8" s="21">
        <f t="shared" si="10"/>
        <v>100</v>
      </c>
      <c r="S8" s="288">
        <f t="shared" si="0"/>
        <v>0</v>
      </c>
      <c r="T8" s="99">
        <f t="shared" si="11"/>
        <v>0</v>
      </c>
      <c r="U8" s="100">
        <f t="shared" si="1"/>
        <v>0</v>
      </c>
      <c r="V8" s="99">
        <f t="shared" si="2"/>
        <v>0</v>
      </c>
      <c r="W8" s="100">
        <f t="shared" si="3"/>
        <v>0</v>
      </c>
      <c r="X8" s="17">
        <v>1</v>
      </c>
      <c r="Y8" s="16">
        <f t="shared" si="4"/>
        <v>0</v>
      </c>
      <c r="Z8" s="14">
        <v>0</v>
      </c>
      <c r="AA8" s="13" t="s">
        <v>610</v>
      </c>
      <c r="AB8" s="173" t="s">
        <v>632</v>
      </c>
      <c r="AC8" s="16">
        <f>L8/$K$8*100</f>
        <v>0</v>
      </c>
      <c r="AD8" s="123">
        <v>0</v>
      </c>
      <c r="AE8" s="288">
        <f t="shared" si="5"/>
        <v>0</v>
      </c>
      <c r="AF8" s="124">
        <v>0</v>
      </c>
      <c r="AG8" s="118" t="s">
        <v>764</v>
      </c>
      <c r="AH8" s="299"/>
      <c r="AI8" s="288">
        <f>M8/$K$8*100</f>
        <v>100</v>
      </c>
      <c r="AJ8" s="17">
        <v>0</v>
      </c>
      <c r="AK8" s="16">
        <f t="shared" si="6"/>
        <v>0</v>
      </c>
      <c r="AL8" s="14">
        <v>0</v>
      </c>
      <c r="AM8" s="13"/>
      <c r="AN8" s="265"/>
      <c r="AO8" s="16">
        <f>N8/$K$8*100</f>
        <v>0</v>
      </c>
      <c r="AP8" s="17">
        <v>0</v>
      </c>
      <c r="AQ8" s="16">
        <f t="shared" si="7"/>
        <v>0</v>
      </c>
      <c r="AR8" s="14">
        <v>0</v>
      </c>
      <c r="AS8" s="13"/>
      <c r="AT8" s="13"/>
      <c r="AU8" s="16">
        <f>O8/$K$8*100</f>
        <v>0</v>
      </c>
    </row>
    <row r="9" spans="1:47" s="18" customFormat="1">
      <c r="A9" s="112"/>
      <c r="B9" s="277"/>
      <c r="C9" s="112"/>
      <c r="D9" s="278"/>
      <c r="E9" s="387"/>
      <c r="F9" s="112"/>
      <c r="G9" s="112" t="s">
        <v>68</v>
      </c>
      <c r="H9" s="112" t="s">
        <v>574</v>
      </c>
      <c r="I9" s="112" t="s">
        <v>601</v>
      </c>
      <c r="J9" s="113"/>
      <c r="K9" s="283">
        <v>4</v>
      </c>
      <c r="L9" s="283">
        <v>1</v>
      </c>
      <c r="M9" s="283">
        <v>1</v>
      </c>
      <c r="N9" s="283">
        <v>1</v>
      </c>
      <c r="O9" s="283">
        <v>1</v>
      </c>
      <c r="P9" s="115">
        <f t="shared" si="8"/>
        <v>2</v>
      </c>
      <c r="Q9" s="288">
        <f t="shared" si="9"/>
        <v>50</v>
      </c>
      <c r="R9" s="21">
        <f t="shared" si="10"/>
        <v>50</v>
      </c>
      <c r="S9" s="288">
        <f t="shared" si="0"/>
        <v>50</v>
      </c>
      <c r="T9" s="99">
        <f t="shared" si="11"/>
        <v>0</v>
      </c>
      <c r="U9" s="100">
        <f t="shared" si="1"/>
        <v>0</v>
      </c>
      <c r="V9" s="99">
        <f t="shared" si="2"/>
        <v>0</v>
      </c>
      <c r="W9" s="100">
        <f t="shared" si="3"/>
        <v>0</v>
      </c>
      <c r="X9" s="17">
        <v>1</v>
      </c>
      <c r="Y9" s="16">
        <f t="shared" si="4"/>
        <v>100</v>
      </c>
      <c r="Z9" s="14">
        <v>0</v>
      </c>
      <c r="AA9" s="13" t="s">
        <v>611</v>
      </c>
      <c r="AB9" s="126" t="s">
        <v>633</v>
      </c>
      <c r="AC9" s="16">
        <f>L9/$K$9*100</f>
        <v>25</v>
      </c>
      <c r="AD9" s="123">
        <v>1</v>
      </c>
      <c r="AE9" s="288">
        <f t="shared" si="5"/>
        <v>100</v>
      </c>
      <c r="AF9" s="124">
        <v>0</v>
      </c>
      <c r="AG9" s="299" t="s">
        <v>765</v>
      </c>
      <c r="AH9" s="328" t="s">
        <v>793</v>
      </c>
      <c r="AI9" s="288">
        <f>M9/$K$9*100</f>
        <v>25</v>
      </c>
      <c r="AJ9" s="17">
        <v>0</v>
      </c>
      <c r="AK9" s="16">
        <f t="shared" si="6"/>
        <v>0</v>
      </c>
      <c r="AL9" s="14">
        <v>0</v>
      </c>
      <c r="AM9" s="13"/>
      <c r="AN9" s="265"/>
      <c r="AO9" s="16">
        <f>N9/$K$9*100</f>
        <v>25</v>
      </c>
      <c r="AP9" s="17">
        <v>0</v>
      </c>
      <c r="AQ9" s="16">
        <f t="shared" si="7"/>
        <v>0</v>
      </c>
      <c r="AR9" s="14">
        <v>0</v>
      </c>
      <c r="AS9" s="13"/>
      <c r="AT9" s="13"/>
      <c r="AU9" s="16">
        <f>O9/$K$9*100</f>
        <v>25</v>
      </c>
    </row>
    <row r="10" spans="1:47" s="18" customFormat="1" ht="12">
      <c r="A10" s="112"/>
      <c r="B10" s="277"/>
      <c r="C10" s="112"/>
      <c r="D10" s="278"/>
      <c r="E10" s="388"/>
      <c r="F10" s="112"/>
      <c r="G10" s="112" t="s">
        <v>69</v>
      </c>
      <c r="H10" s="112" t="s">
        <v>575</v>
      </c>
      <c r="I10" s="112" t="s">
        <v>600</v>
      </c>
      <c r="J10" s="113"/>
      <c r="K10" s="283">
        <v>4</v>
      </c>
      <c r="L10" s="283">
        <v>1</v>
      </c>
      <c r="M10" s="283">
        <v>1</v>
      </c>
      <c r="N10" s="283">
        <v>1</v>
      </c>
      <c r="O10" s="283">
        <v>1</v>
      </c>
      <c r="P10" s="115">
        <f t="shared" si="8"/>
        <v>2</v>
      </c>
      <c r="Q10" s="288">
        <f t="shared" si="9"/>
        <v>50</v>
      </c>
      <c r="R10" s="21">
        <f t="shared" si="10"/>
        <v>50</v>
      </c>
      <c r="S10" s="288">
        <f t="shared" si="0"/>
        <v>50</v>
      </c>
      <c r="T10" s="99">
        <f t="shared" si="11"/>
        <v>0</v>
      </c>
      <c r="U10" s="100">
        <f t="shared" si="1"/>
        <v>0</v>
      </c>
      <c r="V10" s="99">
        <f t="shared" si="2"/>
        <v>0</v>
      </c>
      <c r="W10" s="100">
        <f t="shared" si="3"/>
        <v>0</v>
      </c>
      <c r="X10" s="17">
        <v>1</v>
      </c>
      <c r="Y10" s="16">
        <f t="shared" si="4"/>
        <v>100</v>
      </c>
      <c r="Z10" s="14">
        <v>0</v>
      </c>
      <c r="AA10" s="13" t="s">
        <v>612</v>
      </c>
      <c r="AB10" s="178" t="s">
        <v>634</v>
      </c>
      <c r="AC10" s="16">
        <f t="shared" ref="AC10:AC27" si="12">L10/$K$10*100</f>
        <v>25</v>
      </c>
      <c r="AD10" s="123">
        <v>1</v>
      </c>
      <c r="AE10" s="288">
        <f t="shared" si="5"/>
        <v>100</v>
      </c>
      <c r="AF10" s="124">
        <v>0</v>
      </c>
      <c r="AG10" s="299" t="s">
        <v>766</v>
      </c>
      <c r="AH10" s="299" t="s">
        <v>767</v>
      </c>
      <c r="AI10" s="288">
        <f t="shared" ref="AI10:AI27" si="13">M10/$K$10*100</f>
        <v>25</v>
      </c>
      <c r="AJ10" s="17">
        <v>0</v>
      </c>
      <c r="AK10" s="16">
        <f t="shared" si="6"/>
        <v>0</v>
      </c>
      <c r="AL10" s="14">
        <v>0</v>
      </c>
      <c r="AM10" s="13"/>
      <c r="AN10" s="266"/>
      <c r="AO10" s="16">
        <f t="shared" ref="AO10:AO27" si="14">N10/$K$10*100</f>
        <v>25</v>
      </c>
      <c r="AP10" s="17">
        <v>0</v>
      </c>
      <c r="AQ10" s="16">
        <f t="shared" si="7"/>
        <v>0</v>
      </c>
      <c r="AR10" s="14">
        <v>0</v>
      </c>
      <c r="AS10" s="13"/>
      <c r="AT10" s="13"/>
      <c r="AU10" s="16">
        <f t="shared" ref="AU10:AU26" si="15">O10/$K$10*100</f>
        <v>25</v>
      </c>
    </row>
    <row r="11" spans="1:47" s="18" customFormat="1">
      <c r="A11" s="112" t="s">
        <v>360</v>
      </c>
      <c r="B11" s="277" t="s">
        <v>15</v>
      </c>
      <c r="C11" s="112" t="s">
        <v>576</v>
      </c>
      <c r="D11" s="278" t="s">
        <v>561</v>
      </c>
      <c r="E11" s="380" t="s">
        <v>88</v>
      </c>
      <c r="F11" s="112"/>
      <c r="G11" s="112" t="s">
        <v>70</v>
      </c>
      <c r="H11" s="112" t="s">
        <v>577</v>
      </c>
      <c r="I11" s="112" t="s">
        <v>600</v>
      </c>
      <c r="J11" s="113"/>
      <c r="K11" s="283">
        <v>1</v>
      </c>
      <c r="L11" s="282">
        <v>0</v>
      </c>
      <c r="M11" s="283">
        <v>1</v>
      </c>
      <c r="N11" s="282">
        <v>0</v>
      </c>
      <c r="O11" s="282">
        <v>0</v>
      </c>
      <c r="P11" s="115">
        <f t="shared" si="8"/>
        <v>1</v>
      </c>
      <c r="Q11" s="288">
        <f t="shared" si="9"/>
        <v>100</v>
      </c>
      <c r="R11" s="21">
        <f t="shared" si="10"/>
        <v>100</v>
      </c>
      <c r="S11" s="288">
        <f t="shared" si="0"/>
        <v>0</v>
      </c>
      <c r="T11" s="99">
        <f t="shared" ref="T11:T26" si="16">Z11+AF11+AL11+AR11</f>
        <v>0</v>
      </c>
      <c r="U11" s="100">
        <f t="shared" si="1"/>
        <v>0</v>
      </c>
      <c r="V11" s="99">
        <f t="shared" si="2"/>
        <v>0</v>
      </c>
      <c r="W11" s="100">
        <f t="shared" si="3"/>
        <v>0</v>
      </c>
      <c r="X11" s="17">
        <v>1</v>
      </c>
      <c r="Y11" s="16">
        <f t="shared" si="4"/>
        <v>0</v>
      </c>
      <c r="Z11" s="14">
        <v>0</v>
      </c>
      <c r="AA11" s="13" t="s">
        <v>613</v>
      </c>
      <c r="AB11" s="267" t="s">
        <v>635</v>
      </c>
      <c r="AC11" s="16">
        <f t="shared" si="12"/>
        <v>0</v>
      </c>
      <c r="AD11" s="123">
        <v>0</v>
      </c>
      <c r="AE11" s="288">
        <f t="shared" si="5"/>
        <v>0</v>
      </c>
      <c r="AF11" s="124">
        <v>0</v>
      </c>
      <c r="AG11" s="299" t="s">
        <v>768</v>
      </c>
      <c r="AH11" s="328" t="s">
        <v>39</v>
      </c>
      <c r="AI11" s="288">
        <f t="shared" si="13"/>
        <v>25</v>
      </c>
      <c r="AJ11" s="17">
        <v>0</v>
      </c>
      <c r="AK11" s="16">
        <f t="shared" si="6"/>
        <v>0</v>
      </c>
      <c r="AL11" s="14">
        <v>0</v>
      </c>
      <c r="AM11" s="13"/>
      <c r="AN11" s="262"/>
      <c r="AO11" s="16">
        <f t="shared" si="14"/>
        <v>0</v>
      </c>
      <c r="AP11" s="17">
        <v>0</v>
      </c>
      <c r="AQ11" s="16">
        <f t="shared" si="7"/>
        <v>0</v>
      </c>
      <c r="AR11" s="14">
        <v>0</v>
      </c>
      <c r="AS11" s="13"/>
      <c r="AT11" s="13"/>
      <c r="AU11" s="16">
        <f t="shared" si="15"/>
        <v>0</v>
      </c>
    </row>
    <row r="12" spans="1:47" s="18" customFormat="1" ht="12">
      <c r="A12" s="112"/>
      <c r="B12" s="277"/>
      <c r="C12" s="112"/>
      <c r="D12" s="278"/>
      <c r="E12" s="381"/>
      <c r="F12" s="112"/>
      <c r="G12" s="112" t="s">
        <v>578</v>
      </c>
      <c r="H12" s="112" t="s">
        <v>579</v>
      </c>
      <c r="I12" s="112" t="s">
        <v>600</v>
      </c>
      <c r="J12" s="113"/>
      <c r="K12" s="283">
        <v>6</v>
      </c>
      <c r="L12" s="283">
        <v>1</v>
      </c>
      <c r="M12" s="283">
        <v>1</v>
      </c>
      <c r="N12" s="283">
        <v>1</v>
      </c>
      <c r="O12" s="283">
        <v>3</v>
      </c>
      <c r="P12" s="115">
        <f t="shared" si="8"/>
        <v>1</v>
      </c>
      <c r="Q12" s="288">
        <f t="shared" si="9"/>
        <v>16.666666666666668</v>
      </c>
      <c r="R12" s="21">
        <f t="shared" si="10"/>
        <v>33.333333333333336</v>
      </c>
      <c r="S12" s="288">
        <f t="shared" si="0"/>
        <v>83.333333333333329</v>
      </c>
      <c r="T12" s="99">
        <f t="shared" si="16"/>
        <v>0</v>
      </c>
      <c r="U12" s="100">
        <f t="shared" si="1"/>
        <v>0</v>
      </c>
      <c r="V12" s="99">
        <f t="shared" si="2"/>
        <v>0</v>
      </c>
      <c r="W12" s="100">
        <f t="shared" si="3"/>
        <v>0</v>
      </c>
      <c r="X12" s="17">
        <v>0</v>
      </c>
      <c r="Y12" s="16">
        <f t="shared" si="4"/>
        <v>0</v>
      </c>
      <c r="Z12" s="14">
        <v>0</v>
      </c>
      <c r="AA12" s="13" t="s">
        <v>614</v>
      </c>
      <c r="AB12" s="268" t="s">
        <v>39</v>
      </c>
      <c r="AC12" s="16">
        <f t="shared" si="12"/>
        <v>25</v>
      </c>
      <c r="AD12" s="123">
        <v>1</v>
      </c>
      <c r="AE12" s="288">
        <f t="shared" si="5"/>
        <v>100</v>
      </c>
      <c r="AF12" s="330">
        <v>0</v>
      </c>
      <c r="AG12" s="331" t="s">
        <v>769</v>
      </c>
      <c r="AH12" s="331" t="s">
        <v>763</v>
      </c>
      <c r="AI12" s="288">
        <f t="shared" si="13"/>
        <v>25</v>
      </c>
      <c r="AJ12" s="17">
        <v>0</v>
      </c>
      <c r="AK12" s="16">
        <f t="shared" si="6"/>
        <v>0</v>
      </c>
      <c r="AL12" s="14">
        <v>0</v>
      </c>
      <c r="AM12" s="13"/>
      <c r="AN12" s="173"/>
      <c r="AO12" s="16">
        <f t="shared" si="14"/>
        <v>25</v>
      </c>
      <c r="AP12" s="17">
        <v>0</v>
      </c>
      <c r="AQ12" s="16">
        <f t="shared" si="7"/>
        <v>0</v>
      </c>
      <c r="AR12" s="14">
        <v>0</v>
      </c>
      <c r="AS12" s="13"/>
      <c r="AT12" s="13"/>
      <c r="AU12" s="16">
        <f t="shared" si="15"/>
        <v>75</v>
      </c>
    </row>
    <row r="13" spans="1:47" s="18" customFormat="1" ht="12">
      <c r="A13" s="112"/>
      <c r="B13" s="277"/>
      <c r="C13" s="112"/>
      <c r="D13" s="278"/>
      <c r="E13" s="382"/>
      <c r="F13" s="112"/>
      <c r="G13" s="112" t="s">
        <v>580</v>
      </c>
      <c r="H13" s="112" t="s">
        <v>581</v>
      </c>
      <c r="I13" s="112" t="s">
        <v>602</v>
      </c>
      <c r="J13" s="113"/>
      <c r="K13" s="284">
        <v>1</v>
      </c>
      <c r="L13" s="284">
        <v>1</v>
      </c>
      <c r="M13" s="284">
        <v>1</v>
      </c>
      <c r="N13" s="284">
        <v>1</v>
      </c>
      <c r="O13" s="284">
        <v>1</v>
      </c>
      <c r="P13" s="171">
        <f>(X13+AD13+AJ13+AP13)/4</f>
        <v>0.5</v>
      </c>
      <c r="Q13" s="288">
        <f t="shared" si="9"/>
        <v>50</v>
      </c>
      <c r="R13" s="21">
        <f>((L13+M13)/4)*100</f>
        <v>50</v>
      </c>
      <c r="S13" s="288">
        <f t="shared" si="0"/>
        <v>50</v>
      </c>
      <c r="T13" s="99">
        <f t="shared" si="16"/>
        <v>0</v>
      </c>
      <c r="U13" s="100">
        <f t="shared" si="1"/>
        <v>0</v>
      </c>
      <c r="V13" s="99">
        <f t="shared" si="2"/>
        <v>0</v>
      </c>
      <c r="W13" s="100">
        <f t="shared" si="3"/>
        <v>0</v>
      </c>
      <c r="X13" s="161">
        <v>1</v>
      </c>
      <c r="Y13" s="16">
        <f t="shared" si="4"/>
        <v>100</v>
      </c>
      <c r="Z13" s="14">
        <v>0</v>
      </c>
      <c r="AA13" s="13" t="s">
        <v>615</v>
      </c>
      <c r="AB13" s="173" t="s">
        <v>636</v>
      </c>
      <c r="AC13" s="16">
        <f t="shared" si="12"/>
        <v>25</v>
      </c>
      <c r="AD13" s="295">
        <v>1</v>
      </c>
      <c r="AE13" s="288">
        <f t="shared" si="5"/>
        <v>100</v>
      </c>
      <c r="AF13" s="124">
        <v>0</v>
      </c>
      <c r="AG13" s="299" t="s">
        <v>770</v>
      </c>
      <c r="AH13" s="299" t="s">
        <v>771</v>
      </c>
      <c r="AI13" s="288">
        <f t="shared" si="13"/>
        <v>25</v>
      </c>
      <c r="AJ13" s="17">
        <v>0</v>
      </c>
      <c r="AK13" s="16">
        <f t="shared" si="6"/>
        <v>0</v>
      </c>
      <c r="AL13" s="14">
        <v>0</v>
      </c>
      <c r="AM13" s="13"/>
      <c r="AN13" s="266"/>
      <c r="AO13" s="16">
        <f t="shared" si="14"/>
        <v>25</v>
      </c>
      <c r="AP13" s="17">
        <v>0</v>
      </c>
      <c r="AQ13" s="16">
        <f t="shared" si="7"/>
        <v>0</v>
      </c>
      <c r="AR13" s="14">
        <v>0</v>
      </c>
      <c r="AS13" s="13"/>
      <c r="AT13" s="13"/>
      <c r="AU13" s="16">
        <f t="shared" si="15"/>
        <v>25</v>
      </c>
    </row>
    <row r="14" spans="1:47" s="18" customFormat="1" ht="12">
      <c r="A14" s="112" t="s">
        <v>360</v>
      </c>
      <c r="B14" s="277" t="s">
        <v>15</v>
      </c>
      <c r="C14" s="112" t="s">
        <v>572</v>
      </c>
      <c r="D14" s="278" t="s">
        <v>561</v>
      </c>
      <c r="E14" s="380" t="s">
        <v>89</v>
      </c>
      <c r="F14" s="112"/>
      <c r="G14" s="112" t="s">
        <v>582</v>
      </c>
      <c r="H14" s="112" t="s">
        <v>565</v>
      </c>
      <c r="I14" s="112" t="s">
        <v>598</v>
      </c>
      <c r="J14" s="113"/>
      <c r="K14" s="284">
        <v>1</v>
      </c>
      <c r="L14" s="284">
        <v>1</v>
      </c>
      <c r="M14" s="284">
        <v>1</v>
      </c>
      <c r="N14" s="284">
        <v>1</v>
      </c>
      <c r="O14" s="284">
        <v>1</v>
      </c>
      <c r="P14" s="171">
        <f>(X14+AD14+AJ14+AP14)/4</f>
        <v>0.5</v>
      </c>
      <c r="Q14" s="288">
        <f t="shared" si="9"/>
        <v>50</v>
      </c>
      <c r="R14" s="21">
        <f t="shared" ref="R14:R17" si="17">((L14+M14)/4)*100</f>
        <v>50</v>
      </c>
      <c r="S14" s="288">
        <f t="shared" si="0"/>
        <v>50</v>
      </c>
      <c r="T14" s="99">
        <f t="shared" si="16"/>
        <v>0</v>
      </c>
      <c r="U14" s="100">
        <f t="shared" si="1"/>
        <v>0</v>
      </c>
      <c r="V14" s="99">
        <f t="shared" si="2"/>
        <v>0</v>
      </c>
      <c r="W14" s="100">
        <f t="shared" si="3"/>
        <v>0</v>
      </c>
      <c r="X14" s="161">
        <v>1</v>
      </c>
      <c r="Y14" s="16">
        <f t="shared" si="4"/>
        <v>100</v>
      </c>
      <c r="Z14" s="14">
        <v>0</v>
      </c>
      <c r="AA14" s="13" t="s">
        <v>616</v>
      </c>
      <c r="AB14" s="177" t="s">
        <v>637</v>
      </c>
      <c r="AC14" s="16">
        <f t="shared" si="12"/>
        <v>25</v>
      </c>
      <c r="AD14" s="295">
        <v>1</v>
      </c>
      <c r="AE14" s="288">
        <f t="shared" si="5"/>
        <v>100</v>
      </c>
      <c r="AF14" s="124">
        <v>0</v>
      </c>
      <c r="AG14" s="299" t="s">
        <v>772</v>
      </c>
      <c r="AH14" s="299" t="s">
        <v>773</v>
      </c>
      <c r="AI14" s="288">
        <f t="shared" si="13"/>
        <v>25</v>
      </c>
      <c r="AJ14" s="17">
        <v>0</v>
      </c>
      <c r="AK14" s="16">
        <f t="shared" si="6"/>
        <v>0</v>
      </c>
      <c r="AL14" s="14">
        <v>0</v>
      </c>
      <c r="AM14" s="13"/>
      <c r="AN14" s="269"/>
      <c r="AO14" s="16">
        <f t="shared" si="14"/>
        <v>25</v>
      </c>
      <c r="AP14" s="17">
        <v>0</v>
      </c>
      <c r="AQ14" s="16">
        <f t="shared" si="7"/>
        <v>0</v>
      </c>
      <c r="AR14" s="14">
        <v>0</v>
      </c>
      <c r="AS14" s="13"/>
      <c r="AT14" s="13"/>
      <c r="AU14" s="16">
        <f t="shared" si="15"/>
        <v>25</v>
      </c>
    </row>
    <row r="15" spans="1:47" s="18" customFormat="1" ht="12">
      <c r="A15" s="112"/>
      <c r="B15" s="277"/>
      <c r="C15" s="112"/>
      <c r="D15" s="278"/>
      <c r="E15" s="381"/>
      <c r="F15" s="112"/>
      <c r="G15" s="112" t="s">
        <v>583</v>
      </c>
      <c r="H15" s="112" t="s">
        <v>584</v>
      </c>
      <c r="I15" s="112" t="s">
        <v>598</v>
      </c>
      <c r="J15" s="113"/>
      <c r="K15" s="284">
        <v>1</v>
      </c>
      <c r="L15" s="284">
        <v>1</v>
      </c>
      <c r="M15" s="284">
        <v>1</v>
      </c>
      <c r="N15" s="284">
        <v>1</v>
      </c>
      <c r="O15" s="284">
        <v>1</v>
      </c>
      <c r="P15" s="171">
        <f>(X15+AD15+AJ15+AP15)/4</f>
        <v>0.5</v>
      </c>
      <c r="Q15" s="288">
        <f t="shared" si="9"/>
        <v>50</v>
      </c>
      <c r="R15" s="21">
        <f t="shared" si="17"/>
        <v>50</v>
      </c>
      <c r="S15" s="288">
        <f t="shared" si="0"/>
        <v>50</v>
      </c>
      <c r="T15" s="99">
        <f t="shared" si="16"/>
        <v>0</v>
      </c>
      <c r="U15" s="100">
        <f t="shared" si="1"/>
        <v>0</v>
      </c>
      <c r="V15" s="99">
        <f t="shared" si="2"/>
        <v>0</v>
      </c>
      <c r="W15" s="100">
        <f t="shared" si="3"/>
        <v>0</v>
      </c>
      <c r="X15" s="161">
        <v>1</v>
      </c>
      <c r="Y15" s="16">
        <f t="shared" si="4"/>
        <v>100</v>
      </c>
      <c r="Z15" s="14">
        <v>0</v>
      </c>
      <c r="AA15" s="13" t="s">
        <v>617</v>
      </c>
      <c r="AB15" s="177" t="s">
        <v>638</v>
      </c>
      <c r="AC15" s="16">
        <f t="shared" si="12"/>
        <v>25</v>
      </c>
      <c r="AD15" s="295">
        <v>1</v>
      </c>
      <c r="AE15" s="288">
        <f t="shared" si="5"/>
        <v>100</v>
      </c>
      <c r="AF15" s="124">
        <v>0</v>
      </c>
      <c r="AG15" s="299" t="s">
        <v>774</v>
      </c>
      <c r="AH15" s="299" t="s">
        <v>773</v>
      </c>
      <c r="AI15" s="288">
        <f t="shared" si="13"/>
        <v>25</v>
      </c>
      <c r="AJ15" s="17">
        <v>0</v>
      </c>
      <c r="AK15" s="16">
        <f t="shared" si="6"/>
        <v>0</v>
      </c>
      <c r="AL15" s="14">
        <v>0</v>
      </c>
      <c r="AM15" s="13"/>
      <c r="AN15" s="261"/>
      <c r="AO15" s="16">
        <f t="shared" si="14"/>
        <v>25</v>
      </c>
      <c r="AP15" s="17">
        <v>0</v>
      </c>
      <c r="AQ15" s="16">
        <f t="shared" si="7"/>
        <v>0</v>
      </c>
      <c r="AR15" s="14">
        <v>0</v>
      </c>
      <c r="AS15" s="13"/>
      <c r="AT15" s="13"/>
      <c r="AU15" s="16">
        <f t="shared" si="15"/>
        <v>25</v>
      </c>
    </row>
    <row r="16" spans="1:47" s="18" customFormat="1" ht="12">
      <c r="A16" s="112"/>
      <c r="B16" s="277"/>
      <c r="C16" s="112"/>
      <c r="D16" s="278"/>
      <c r="E16" s="382"/>
      <c r="F16" s="112"/>
      <c r="G16" s="112" t="s">
        <v>585</v>
      </c>
      <c r="H16" s="112" t="s">
        <v>586</v>
      </c>
      <c r="I16" s="112" t="s">
        <v>598</v>
      </c>
      <c r="J16" s="113"/>
      <c r="K16" s="283">
        <v>4</v>
      </c>
      <c r="L16" s="283">
        <v>1</v>
      </c>
      <c r="M16" s="283">
        <v>1</v>
      </c>
      <c r="N16" s="283">
        <v>1</v>
      </c>
      <c r="O16" s="283">
        <v>1</v>
      </c>
      <c r="P16" s="115">
        <f t="shared" si="8"/>
        <v>2</v>
      </c>
      <c r="Q16" s="288">
        <f t="shared" si="9"/>
        <v>50</v>
      </c>
      <c r="R16" s="21">
        <f t="shared" ref="R16" si="18">(L16+M16)*100/K16</f>
        <v>50</v>
      </c>
      <c r="S16" s="288">
        <f t="shared" si="0"/>
        <v>50</v>
      </c>
      <c r="T16" s="99">
        <f t="shared" si="16"/>
        <v>0</v>
      </c>
      <c r="U16" s="100">
        <f t="shared" si="1"/>
        <v>0</v>
      </c>
      <c r="V16" s="99">
        <f t="shared" si="2"/>
        <v>0</v>
      </c>
      <c r="W16" s="100">
        <f t="shared" si="3"/>
        <v>0</v>
      </c>
      <c r="X16" s="17">
        <v>1</v>
      </c>
      <c r="Y16" s="16">
        <f t="shared" si="4"/>
        <v>100</v>
      </c>
      <c r="Z16" s="14">
        <v>0</v>
      </c>
      <c r="AA16" s="13" t="s">
        <v>618</v>
      </c>
      <c r="AB16" s="177" t="s">
        <v>638</v>
      </c>
      <c r="AC16" s="16">
        <f t="shared" si="12"/>
        <v>25</v>
      </c>
      <c r="AD16" s="123">
        <v>1</v>
      </c>
      <c r="AE16" s="288">
        <f t="shared" si="5"/>
        <v>100</v>
      </c>
      <c r="AF16" s="124">
        <v>0</v>
      </c>
      <c r="AG16" s="299" t="s">
        <v>787</v>
      </c>
      <c r="AH16" s="299" t="s">
        <v>773</v>
      </c>
      <c r="AI16" s="288">
        <f t="shared" si="13"/>
        <v>25</v>
      </c>
      <c r="AJ16" s="17">
        <v>0</v>
      </c>
      <c r="AK16" s="16">
        <f t="shared" si="6"/>
        <v>0</v>
      </c>
      <c r="AL16" s="14">
        <v>0</v>
      </c>
      <c r="AM16" s="13"/>
      <c r="AN16" s="270"/>
      <c r="AO16" s="16">
        <f t="shared" si="14"/>
        <v>25</v>
      </c>
      <c r="AP16" s="17">
        <v>0</v>
      </c>
      <c r="AQ16" s="16">
        <f t="shared" si="7"/>
        <v>0</v>
      </c>
      <c r="AR16" s="14">
        <v>0</v>
      </c>
      <c r="AS16" s="13"/>
      <c r="AT16" s="13"/>
      <c r="AU16" s="16">
        <f t="shared" si="15"/>
        <v>25</v>
      </c>
    </row>
    <row r="17" spans="1:47" s="18" customFormat="1">
      <c r="A17" s="112" t="s">
        <v>360</v>
      </c>
      <c r="B17" s="277" t="s">
        <v>15</v>
      </c>
      <c r="C17" s="112" t="s">
        <v>572</v>
      </c>
      <c r="D17" s="278" t="s">
        <v>561</v>
      </c>
      <c r="E17" s="380" t="s">
        <v>90</v>
      </c>
      <c r="F17" s="112"/>
      <c r="G17" s="289" t="s">
        <v>788</v>
      </c>
      <c r="H17" s="112" t="s">
        <v>587</v>
      </c>
      <c r="I17" s="422" t="s">
        <v>814</v>
      </c>
      <c r="J17" s="113" t="s">
        <v>39</v>
      </c>
      <c r="K17" s="284">
        <v>1</v>
      </c>
      <c r="L17" s="284">
        <v>1</v>
      </c>
      <c r="M17" s="284">
        <v>1</v>
      </c>
      <c r="N17" s="284">
        <v>1</v>
      </c>
      <c r="O17" s="284">
        <v>1</v>
      </c>
      <c r="P17" s="171">
        <f>(X17+AD17+AJ17+AP17)/4</f>
        <v>0.5</v>
      </c>
      <c r="Q17" s="288">
        <f t="shared" si="9"/>
        <v>50</v>
      </c>
      <c r="R17" s="21">
        <f t="shared" si="17"/>
        <v>50</v>
      </c>
      <c r="S17" s="288">
        <f t="shared" si="0"/>
        <v>50</v>
      </c>
      <c r="T17" s="99">
        <f t="shared" si="16"/>
        <v>0</v>
      </c>
      <c r="U17" s="100" t="e">
        <f t="shared" si="1"/>
        <v>#VALUE!</v>
      </c>
      <c r="V17" s="99" t="e">
        <f t="shared" si="2"/>
        <v>#VALUE!</v>
      </c>
      <c r="W17" s="100">
        <f t="shared" si="3"/>
        <v>0</v>
      </c>
      <c r="X17" s="161">
        <v>1</v>
      </c>
      <c r="Y17" s="16">
        <f t="shared" si="4"/>
        <v>100</v>
      </c>
      <c r="Z17" s="14">
        <v>0</v>
      </c>
      <c r="AA17" s="13" t="s">
        <v>619</v>
      </c>
      <c r="AB17" s="177" t="s">
        <v>638</v>
      </c>
      <c r="AC17" s="16">
        <f t="shared" si="12"/>
        <v>25</v>
      </c>
      <c r="AD17" s="295">
        <v>1</v>
      </c>
      <c r="AE17" s="288">
        <f t="shared" si="5"/>
        <v>100</v>
      </c>
      <c r="AF17" s="124">
        <v>0</v>
      </c>
      <c r="AG17" s="118" t="s">
        <v>789</v>
      </c>
      <c r="AH17" s="328" t="s">
        <v>790</v>
      </c>
      <c r="AI17" s="288">
        <f t="shared" si="13"/>
        <v>25</v>
      </c>
      <c r="AJ17" s="17">
        <v>0</v>
      </c>
      <c r="AK17" s="16">
        <f t="shared" si="6"/>
        <v>0</v>
      </c>
      <c r="AL17" s="14">
        <v>0</v>
      </c>
      <c r="AM17" s="13"/>
      <c r="AN17" s="261"/>
      <c r="AO17" s="16">
        <f t="shared" si="14"/>
        <v>25</v>
      </c>
      <c r="AP17" s="17">
        <v>0</v>
      </c>
      <c r="AQ17" s="16">
        <f t="shared" si="7"/>
        <v>0</v>
      </c>
      <c r="AR17" s="14">
        <v>0</v>
      </c>
      <c r="AS17" s="13"/>
      <c r="AT17" s="13"/>
      <c r="AU17" s="16">
        <f t="shared" si="15"/>
        <v>25</v>
      </c>
    </row>
    <row r="18" spans="1:47" s="18" customFormat="1">
      <c r="A18" s="112"/>
      <c r="B18" s="277"/>
      <c r="C18" s="112"/>
      <c r="D18" s="278"/>
      <c r="E18" s="381"/>
      <c r="F18" s="112"/>
      <c r="G18" s="112" t="s">
        <v>588</v>
      </c>
      <c r="H18" s="112" t="s">
        <v>563</v>
      </c>
      <c r="I18" s="422" t="s">
        <v>814</v>
      </c>
      <c r="J18" s="113" t="s">
        <v>39</v>
      </c>
      <c r="K18" s="283">
        <v>3</v>
      </c>
      <c r="L18" s="283">
        <v>1</v>
      </c>
      <c r="M18" s="283">
        <v>0</v>
      </c>
      <c r="N18" s="283">
        <v>1</v>
      </c>
      <c r="O18" s="283">
        <v>1</v>
      </c>
      <c r="P18" s="115">
        <f t="shared" si="8"/>
        <v>1</v>
      </c>
      <c r="Q18" s="288">
        <f t="shared" si="9"/>
        <v>33.333333333333336</v>
      </c>
      <c r="R18" s="21">
        <f t="shared" ref="R18:R19" si="19">(L18+M18)*100/K18</f>
        <v>33.333333333333336</v>
      </c>
      <c r="S18" s="288">
        <f t="shared" si="0"/>
        <v>66.666666666666657</v>
      </c>
      <c r="T18" s="99">
        <f t="shared" si="16"/>
        <v>0</v>
      </c>
      <c r="U18" s="100" t="e">
        <f t="shared" si="1"/>
        <v>#VALUE!</v>
      </c>
      <c r="V18" s="99" t="e">
        <f t="shared" si="2"/>
        <v>#VALUE!</v>
      </c>
      <c r="W18" s="100">
        <f t="shared" si="3"/>
        <v>0</v>
      </c>
      <c r="X18" s="17">
        <v>0</v>
      </c>
      <c r="Y18" s="16">
        <f t="shared" si="4"/>
        <v>0</v>
      </c>
      <c r="Z18" s="14">
        <v>0</v>
      </c>
      <c r="AA18" s="13" t="s">
        <v>620</v>
      </c>
      <c r="AB18" s="271" t="s">
        <v>643</v>
      </c>
      <c r="AC18" s="16">
        <f t="shared" si="12"/>
        <v>25</v>
      </c>
      <c r="AD18" s="123">
        <v>1</v>
      </c>
      <c r="AE18" s="288">
        <f t="shared" si="5"/>
        <v>0</v>
      </c>
      <c r="AF18" s="124">
        <v>0</v>
      </c>
      <c r="AG18" s="299" t="s">
        <v>791</v>
      </c>
      <c r="AH18" s="328" t="s">
        <v>643</v>
      </c>
      <c r="AI18" s="288">
        <f t="shared" si="13"/>
        <v>0</v>
      </c>
      <c r="AJ18" s="17">
        <v>0</v>
      </c>
      <c r="AK18" s="16">
        <f t="shared" si="6"/>
        <v>0</v>
      </c>
      <c r="AL18" s="14">
        <v>0</v>
      </c>
      <c r="AM18" s="13"/>
      <c r="AN18" s="266"/>
      <c r="AO18" s="16">
        <f t="shared" si="14"/>
        <v>25</v>
      </c>
      <c r="AP18" s="17">
        <v>0</v>
      </c>
      <c r="AQ18" s="16">
        <f t="shared" si="7"/>
        <v>0</v>
      </c>
      <c r="AR18" s="14">
        <v>0</v>
      </c>
      <c r="AS18" s="13"/>
      <c r="AT18" s="13"/>
      <c r="AU18" s="16">
        <f t="shared" si="15"/>
        <v>25</v>
      </c>
    </row>
    <row r="19" spans="1:47" s="18" customFormat="1" ht="12">
      <c r="A19" s="112"/>
      <c r="B19" s="277"/>
      <c r="C19" s="112"/>
      <c r="D19" s="278"/>
      <c r="E19" s="381"/>
      <c r="F19" s="112"/>
      <c r="G19" s="112" t="s">
        <v>589</v>
      </c>
      <c r="H19" s="112" t="s">
        <v>590</v>
      </c>
      <c r="I19" s="422" t="s">
        <v>814</v>
      </c>
      <c r="J19" s="113" t="s">
        <v>39</v>
      </c>
      <c r="K19" s="282">
        <v>3</v>
      </c>
      <c r="L19" s="283">
        <v>0</v>
      </c>
      <c r="M19" s="283">
        <v>1</v>
      </c>
      <c r="N19" s="283">
        <v>1</v>
      </c>
      <c r="O19" s="283">
        <v>1</v>
      </c>
      <c r="P19" s="115">
        <f t="shared" si="8"/>
        <v>0</v>
      </c>
      <c r="Q19" s="288">
        <f t="shared" si="9"/>
        <v>0</v>
      </c>
      <c r="R19" s="21">
        <f t="shared" si="19"/>
        <v>33.333333333333336</v>
      </c>
      <c r="S19" s="288">
        <f t="shared" si="0"/>
        <v>100</v>
      </c>
      <c r="T19" s="99">
        <f t="shared" si="16"/>
        <v>0</v>
      </c>
      <c r="U19" s="100" t="e">
        <f t="shared" si="1"/>
        <v>#VALUE!</v>
      </c>
      <c r="V19" s="99" t="e">
        <f t="shared" si="2"/>
        <v>#VALUE!</v>
      </c>
      <c r="W19" s="100">
        <f t="shared" si="3"/>
        <v>0</v>
      </c>
      <c r="X19" s="17">
        <v>0</v>
      </c>
      <c r="Y19" s="16">
        <f t="shared" si="4"/>
        <v>0</v>
      </c>
      <c r="Z19" s="14">
        <v>0</v>
      </c>
      <c r="AA19" s="13" t="s">
        <v>39</v>
      </c>
      <c r="AB19" s="268" t="s">
        <v>39</v>
      </c>
      <c r="AC19" s="16">
        <f t="shared" si="12"/>
        <v>0</v>
      </c>
      <c r="AD19" s="123">
        <v>0</v>
      </c>
      <c r="AE19" s="288">
        <f t="shared" si="5"/>
        <v>0</v>
      </c>
      <c r="AF19" s="124">
        <v>0</v>
      </c>
      <c r="AG19" s="299" t="s">
        <v>53</v>
      </c>
      <c r="AH19" s="299" t="s">
        <v>53</v>
      </c>
      <c r="AI19" s="288">
        <f t="shared" si="13"/>
        <v>25</v>
      </c>
      <c r="AJ19" s="17">
        <v>0</v>
      </c>
      <c r="AK19" s="16">
        <f t="shared" si="6"/>
        <v>0</v>
      </c>
      <c r="AL19" s="14">
        <v>0</v>
      </c>
      <c r="AM19" s="13"/>
      <c r="AN19" s="261"/>
      <c r="AO19" s="16">
        <f t="shared" si="14"/>
        <v>25</v>
      </c>
      <c r="AP19" s="17">
        <v>0</v>
      </c>
      <c r="AQ19" s="16">
        <f t="shared" si="7"/>
        <v>0</v>
      </c>
      <c r="AR19" s="14">
        <v>0</v>
      </c>
      <c r="AS19" s="13"/>
      <c r="AT19" s="13"/>
      <c r="AU19" s="16">
        <f t="shared" si="15"/>
        <v>25</v>
      </c>
    </row>
    <row r="20" spans="1:47" s="18" customFormat="1" ht="12">
      <c r="A20" s="112"/>
      <c r="B20" s="277"/>
      <c r="C20" s="112"/>
      <c r="D20" s="278"/>
      <c r="E20" s="382"/>
      <c r="F20" s="112"/>
      <c r="G20" s="112" t="s">
        <v>591</v>
      </c>
      <c r="H20" s="112" t="s">
        <v>587</v>
      </c>
      <c r="I20" s="422" t="s">
        <v>814</v>
      </c>
      <c r="J20" s="113" t="s">
        <v>39</v>
      </c>
      <c r="K20" s="285">
        <v>1</v>
      </c>
      <c r="L20" s="286">
        <v>1</v>
      </c>
      <c r="M20" s="282">
        <v>0</v>
      </c>
      <c r="N20" s="282">
        <v>0</v>
      </c>
      <c r="O20" s="282">
        <v>0</v>
      </c>
      <c r="P20" s="171">
        <f>(X20+AD20+AJ20+AP20)/4</f>
        <v>0.25</v>
      </c>
      <c r="Q20" s="288">
        <f t="shared" si="9"/>
        <v>25</v>
      </c>
      <c r="R20" s="21">
        <f t="shared" ref="R20" si="20">((L20+M20)/4)*100</f>
        <v>25</v>
      </c>
      <c r="S20" s="288">
        <f t="shared" si="0"/>
        <v>75</v>
      </c>
      <c r="T20" s="99">
        <f t="shared" si="16"/>
        <v>0</v>
      </c>
      <c r="U20" s="100" t="e">
        <f t="shared" si="1"/>
        <v>#VALUE!</v>
      </c>
      <c r="V20" s="99" t="e">
        <f t="shared" si="2"/>
        <v>#VALUE!</v>
      </c>
      <c r="W20" s="100">
        <f t="shared" si="3"/>
        <v>0</v>
      </c>
      <c r="X20" s="17">
        <v>1</v>
      </c>
      <c r="Y20" s="16">
        <f t="shared" si="4"/>
        <v>100</v>
      </c>
      <c r="Z20" s="14">
        <v>0</v>
      </c>
      <c r="AA20" s="13" t="s">
        <v>621</v>
      </c>
      <c r="AB20" s="176" t="s">
        <v>638</v>
      </c>
      <c r="AC20" s="16">
        <f t="shared" si="12"/>
        <v>25</v>
      </c>
      <c r="AD20" s="123">
        <v>0</v>
      </c>
      <c r="AE20" s="288">
        <f t="shared" si="5"/>
        <v>0</v>
      </c>
      <c r="AF20" s="124">
        <v>0</v>
      </c>
      <c r="AG20" s="299" t="s">
        <v>53</v>
      </c>
      <c r="AH20" s="299" t="s">
        <v>53</v>
      </c>
      <c r="AI20" s="288">
        <f t="shared" si="13"/>
        <v>0</v>
      </c>
      <c r="AJ20" s="17">
        <v>0</v>
      </c>
      <c r="AK20" s="16">
        <f t="shared" si="6"/>
        <v>0</v>
      </c>
      <c r="AL20" s="14">
        <v>0</v>
      </c>
      <c r="AM20" s="13"/>
      <c r="AN20" s="173"/>
      <c r="AO20" s="16">
        <f t="shared" si="14"/>
        <v>0</v>
      </c>
      <c r="AP20" s="17">
        <v>0</v>
      </c>
      <c r="AQ20" s="16">
        <f t="shared" si="7"/>
        <v>0</v>
      </c>
      <c r="AR20" s="14">
        <v>0</v>
      </c>
      <c r="AS20" s="13"/>
      <c r="AT20" s="13"/>
      <c r="AU20" s="16">
        <f t="shared" si="15"/>
        <v>0</v>
      </c>
    </row>
    <row r="21" spans="1:47" s="18" customFormat="1" ht="12">
      <c r="A21" s="112" t="s">
        <v>360</v>
      </c>
      <c r="B21" s="277" t="s">
        <v>15</v>
      </c>
      <c r="C21" s="112" t="s">
        <v>572</v>
      </c>
      <c r="D21" s="278" t="s">
        <v>561</v>
      </c>
      <c r="E21" s="380" t="s">
        <v>91</v>
      </c>
      <c r="F21" s="112"/>
      <c r="G21" s="289" t="s">
        <v>592</v>
      </c>
      <c r="H21" s="112" t="s">
        <v>593</v>
      </c>
      <c r="I21" s="112" t="s">
        <v>603</v>
      </c>
      <c r="J21" s="113" t="s">
        <v>39</v>
      </c>
      <c r="K21" s="283">
        <v>1</v>
      </c>
      <c r="L21" s="287">
        <v>0</v>
      </c>
      <c r="M21" s="282">
        <v>0</v>
      </c>
      <c r="N21" s="282">
        <v>0</v>
      </c>
      <c r="O21" s="282">
        <v>1</v>
      </c>
      <c r="P21" s="115">
        <f t="shared" si="8"/>
        <v>1</v>
      </c>
      <c r="Q21" s="288">
        <f t="shared" si="9"/>
        <v>100</v>
      </c>
      <c r="R21" s="21">
        <f t="shared" ref="R21:R22" si="21">(L21+M21)*100/K21</f>
        <v>0</v>
      </c>
      <c r="S21" s="288">
        <f t="shared" si="0"/>
        <v>0</v>
      </c>
      <c r="T21" s="99">
        <f t="shared" si="16"/>
        <v>0</v>
      </c>
      <c r="U21" s="100" t="e">
        <f t="shared" si="1"/>
        <v>#VALUE!</v>
      </c>
      <c r="V21" s="99" t="e">
        <f t="shared" si="2"/>
        <v>#VALUE!</v>
      </c>
      <c r="W21" s="100">
        <f t="shared" si="3"/>
        <v>0</v>
      </c>
      <c r="X21" s="17">
        <v>1</v>
      </c>
      <c r="Y21" s="16">
        <f t="shared" si="4"/>
        <v>0</v>
      </c>
      <c r="Z21" s="14">
        <v>0</v>
      </c>
      <c r="AA21" s="13" t="s">
        <v>622</v>
      </c>
      <c r="AB21" s="173" t="s">
        <v>639</v>
      </c>
      <c r="AC21" s="16">
        <f t="shared" si="12"/>
        <v>0</v>
      </c>
      <c r="AD21" s="123">
        <v>0</v>
      </c>
      <c r="AE21" s="288">
        <f t="shared" si="5"/>
        <v>0</v>
      </c>
      <c r="AF21" s="124">
        <v>0</v>
      </c>
      <c r="AG21" s="299" t="s">
        <v>775</v>
      </c>
      <c r="AH21" s="299" t="s">
        <v>39</v>
      </c>
      <c r="AI21" s="288">
        <f t="shared" si="13"/>
        <v>0</v>
      </c>
      <c r="AJ21" s="17">
        <v>0</v>
      </c>
      <c r="AK21" s="16">
        <f t="shared" si="6"/>
        <v>0</v>
      </c>
      <c r="AL21" s="14">
        <v>0</v>
      </c>
      <c r="AM21" s="13"/>
      <c r="AN21" s="261"/>
      <c r="AO21" s="16">
        <f t="shared" si="14"/>
        <v>0</v>
      </c>
      <c r="AP21" s="17">
        <v>0</v>
      </c>
      <c r="AQ21" s="16">
        <f t="shared" si="7"/>
        <v>0</v>
      </c>
      <c r="AR21" s="14">
        <v>0</v>
      </c>
      <c r="AS21" s="13"/>
      <c r="AT21" s="13"/>
      <c r="AU21" s="16">
        <f t="shared" si="15"/>
        <v>25</v>
      </c>
    </row>
    <row r="22" spans="1:47" s="18" customFormat="1" ht="12">
      <c r="A22" s="112"/>
      <c r="B22" s="277"/>
      <c r="C22" s="112"/>
      <c r="D22" s="278"/>
      <c r="E22" s="381"/>
      <c r="F22" s="112"/>
      <c r="G22" s="112" t="s">
        <v>80</v>
      </c>
      <c r="H22" s="112" t="s">
        <v>594</v>
      </c>
      <c r="I22" s="112" t="s">
        <v>603</v>
      </c>
      <c r="J22" s="113"/>
      <c r="K22" s="283">
        <v>1</v>
      </c>
      <c r="L22" s="282">
        <v>0</v>
      </c>
      <c r="M22" s="282">
        <v>0</v>
      </c>
      <c r="N22" s="282">
        <v>0</v>
      </c>
      <c r="O22" s="282">
        <v>1</v>
      </c>
      <c r="P22" s="115">
        <f t="shared" si="8"/>
        <v>1</v>
      </c>
      <c r="Q22" s="288">
        <f t="shared" si="9"/>
        <v>100</v>
      </c>
      <c r="R22" s="21">
        <f t="shared" si="21"/>
        <v>0</v>
      </c>
      <c r="S22" s="288">
        <f t="shared" si="0"/>
        <v>0</v>
      </c>
      <c r="T22" s="99">
        <f t="shared" si="16"/>
        <v>0</v>
      </c>
      <c r="U22" s="100">
        <f t="shared" si="1"/>
        <v>0</v>
      </c>
      <c r="V22" s="99">
        <f t="shared" si="2"/>
        <v>0</v>
      </c>
      <c r="W22" s="100">
        <f t="shared" si="3"/>
        <v>0</v>
      </c>
      <c r="X22" s="17">
        <v>0</v>
      </c>
      <c r="Y22" s="16">
        <f t="shared" si="4"/>
        <v>0</v>
      </c>
      <c r="Z22" s="14">
        <v>0</v>
      </c>
      <c r="AA22" s="13" t="s">
        <v>623</v>
      </c>
      <c r="AB22" s="268" t="s">
        <v>39</v>
      </c>
      <c r="AC22" s="16">
        <f t="shared" si="12"/>
        <v>0</v>
      </c>
      <c r="AD22" s="123">
        <v>1</v>
      </c>
      <c r="AE22" s="288">
        <f t="shared" si="5"/>
        <v>0</v>
      </c>
      <c r="AF22" s="124">
        <v>0</v>
      </c>
      <c r="AG22" s="299" t="s">
        <v>776</v>
      </c>
      <c r="AH22" s="299" t="s">
        <v>777</v>
      </c>
      <c r="AI22" s="288">
        <f t="shared" si="13"/>
        <v>0</v>
      </c>
      <c r="AJ22" s="17">
        <v>0</v>
      </c>
      <c r="AK22" s="16">
        <f t="shared" si="6"/>
        <v>0</v>
      </c>
      <c r="AL22" s="14">
        <v>0</v>
      </c>
      <c r="AM22" s="13"/>
      <c r="AN22" s="272"/>
      <c r="AO22" s="16">
        <f t="shared" si="14"/>
        <v>0</v>
      </c>
      <c r="AP22" s="17">
        <v>0</v>
      </c>
      <c r="AQ22" s="16">
        <f t="shared" si="7"/>
        <v>0</v>
      </c>
      <c r="AR22" s="14">
        <v>0</v>
      </c>
      <c r="AS22" s="13"/>
      <c r="AT22" s="13"/>
      <c r="AU22" s="16">
        <f t="shared" si="15"/>
        <v>25</v>
      </c>
    </row>
    <row r="23" spans="1:47" s="18" customFormat="1" ht="12">
      <c r="A23" s="112"/>
      <c r="B23" s="277"/>
      <c r="C23" s="112"/>
      <c r="D23" s="278"/>
      <c r="E23" s="381"/>
      <c r="F23" s="112"/>
      <c r="G23" s="112" t="s">
        <v>81</v>
      </c>
      <c r="H23" s="112" t="s">
        <v>595</v>
      </c>
      <c r="I23" s="112" t="s">
        <v>604</v>
      </c>
      <c r="J23" s="113"/>
      <c r="K23" s="284">
        <v>1</v>
      </c>
      <c r="L23" s="284">
        <v>1</v>
      </c>
      <c r="M23" s="284">
        <v>1</v>
      </c>
      <c r="N23" s="284">
        <v>1</v>
      </c>
      <c r="O23" s="284">
        <v>1</v>
      </c>
      <c r="P23" s="171">
        <f>(X23+AD23+AJ23+AP23)/4</f>
        <v>0.5</v>
      </c>
      <c r="Q23" s="288">
        <f t="shared" si="9"/>
        <v>50</v>
      </c>
      <c r="R23" s="21">
        <f t="shared" ref="R23" si="22">((L23+M23)/4)*100</f>
        <v>50</v>
      </c>
      <c r="S23" s="288">
        <f t="shared" si="0"/>
        <v>50</v>
      </c>
      <c r="T23" s="99">
        <f t="shared" si="16"/>
        <v>0</v>
      </c>
      <c r="U23" s="100">
        <f t="shared" si="1"/>
        <v>0</v>
      </c>
      <c r="V23" s="99">
        <f t="shared" si="2"/>
        <v>0</v>
      </c>
      <c r="W23" s="100">
        <f t="shared" si="3"/>
        <v>0</v>
      </c>
      <c r="X23" s="161">
        <v>1</v>
      </c>
      <c r="Y23" s="16">
        <f t="shared" si="4"/>
        <v>100</v>
      </c>
      <c r="Z23" s="14">
        <v>0</v>
      </c>
      <c r="AA23" s="13" t="s">
        <v>624</v>
      </c>
      <c r="AB23" s="173" t="s">
        <v>640</v>
      </c>
      <c r="AC23" s="16">
        <f t="shared" si="12"/>
        <v>25</v>
      </c>
      <c r="AD23" s="295">
        <v>1</v>
      </c>
      <c r="AE23" s="288">
        <f t="shared" si="5"/>
        <v>100</v>
      </c>
      <c r="AF23" s="124">
        <v>0</v>
      </c>
      <c r="AG23" s="299" t="s">
        <v>778</v>
      </c>
      <c r="AH23" s="299" t="s">
        <v>779</v>
      </c>
      <c r="AI23" s="288">
        <f t="shared" si="13"/>
        <v>25</v>
      </c>
      <c r="AJ23" s="17">
        <v>0</v>
      </c>
      <c r="AK23" s="16">
        <f t="shared" si="6"/>
        <v>0</v>
      </c>
      <c r="AL23" s="14">
        <v>0</v>
      </c>
      <c r="AM23" s="13"/>
      <c r="AN23" s="272"/>
      <c r="AO23" s="16">
        <f t="shared" si="14"/>
        <v>25</v>
      </c>
      <c r="AP23" s="17">
        <v>0</v>
      </c>
      <c r="AQ23" s="16">
        <f t="shared" si="7"/>
        <v>0</v>
      </c>
      <c r="AR23" s="14">
        <v>0</v>
      </c>
      <c r="AS23" s="13"/>
      <c r="AT23" s="13"/>
      <c r="AU23" s="16">
        <f t="shared" si="15"/>
        <v>25</v>
      </c>
    </row>
    <row r="24" spans="1:47" s="18" customFormat="1" ht="12">
      <c r="A24" s="112"/>
      <c r="B24" s="277"/>
      <c r="C24" s="112"/>
      <c r="D24" s="278"/>
      <c r="E24" s="382"/>
      <c r="F24" s="112"/>
      <c r="G24" s="112" t="s">
        <v>82</v>
      </c>
      <c r="H24" s="112" t="s">
        <v>596</v>
      </c>
      <c r="I24" s="112" t="s">
        <v>604</v>
      </c>
      <c r="J24" s="113"/>
      <c r="K24" s="283">
        <v>12</v>
      </c>
      <c r="L24" s="283">
        <v>3</v>
      </c>
      <c r="M24" s="283">
        <v>3</v>
      </c>
      <c r="N24" s="283">
        <v>3</v>
      </c>
      <c r="O24" s="283">
        <v>3</v>
      </c>
      <c r="P24" s="115">
        <f t="shared" si="8"/>
        <v>6</v>
      </c>
      <c r="Q24" s="288">
        <f t="shared" si="9"/>
        <v>50</v>
      </c>
      <c r="R24" s="21">
        <f t="shared" ref="R24:R25" si="23">(L24+M24)*100/K24</f>
        <v>50</v>
      </c>
      <c r="S24" s="288">
        <f t="shared" si="0"/>
        <v>50</v>
      </c>
      <c r="T24" s="99">
        <f t="shared" si="16"/>
        <v>0</v>
      </c>
      <c r="U24" s="100">
        <f t="shared" si="1"/>
        <v>0</v>
      </c>
      <c r="V24" s="99">
        <f t="shared" si="2"/>
        <v>0</v>
      </c>
      <c r="W24" s="100">
        <f t="shared" si="3"/>
        <v>0</v>
      </c>
      <c r="X24" s="17">
        <v>3</v>
      </c>
      <c r="Y24" s="16">
        <f t="shared" si="4"/>
        <v>100</v>
      </c>
      <c r="Z24" s="14">
        <v>0</v>
      </c>
      <c r="AA24" s="13" t="s">
        <v>625</v>
      </c>
      <c r="AB24" s="173" t="s">
        <v>640</v>
      </c>
      <c r="AC24" s="16">
        <f t="shared" si="12"/>
        <v>75</v>
      </c>
      <c r="AD24" s="123">
        <v>3</v>
      </c>
      <c r="AE24" s="288">
        <f t="shared" si="5"/>
        <v>100</v>
      </c>
      <c r="AF24" s="124">
        <v>0</v>
      </c>
      <c r="AG24" s="299" t="s">
        <v>780</v>
      </c>
      <c r="AH24" s="299" t="s">
        <v>781</v>
      </c>
      <c r="AI24" s="288">
        <f t="shared" si="13"/>
        <v>75</v>
      </c>
      <c r="AJ24" s="17">
        <v>0</v>
      </c>
      <c r="AK24" s="16">
        <f t="shared" si="6"/>
        <v>0</v>
      </c>
      <c r="AL24" s="14">
        <v>0</v>
      </c>
      <c r="AM24" s="13"/>
      <c r="AN24" s="273"/>
      <c r="AO24" s="16">
        <f t="shared" si="14"/>
        <v>75</v>
      </c>
      <c r="AP24" s="17">
        <v>0</v>
      </c>
      <c r="AQ24" s="16">
        <f t="shared" si="7"/>
        <v>0</v>
      </c>
      <c r="AR24" s="14">
        <v>0</v>
      </c>
      <c r="AS24" s="13"/>
      <c r="AT24" s="13"/>
      <c r="AU24" s="16">
        <f t="shared" si="15"/>
        <v>75</v>
      </c>
    </row>
    <row r="25" spans="1:47" s="18" customFormat="1">
      <c r="A25" s="112" t="s">
        <v>360</v>
      </c>
      <c r="B25" s="277" t="s">
        <v>15</v>
      </c>
      <c r="C25" s="112" t="s">
        <v>572</v>
      </c>
      <c r="D25" s="278" t="s">
        <v>561</v>
      </c>
      <c r="E25" s="380" t="s">
        <v>92</v>
      </c>
      <c r="F25" s="112"/>
      <c r="G25" s="112" t="s">
        <v>83</v>
      </c>
      <c r="H25" s="112" t="s">
        <v>596</v>
      </c>
      <c r="I25" s="112" t="s">
        <v>599</v>
      </c>
      <c r="J25" s="113"/>
      <c r="K25" s="282">
        <v>4</v>
      </c>
      <c r="L25" s="283">
        <v>1</v>
      </c>
      <c r="M25" s="283">
        <v>1</v>
      </c>
      <c r="N25" s="283">
        <v>1</v>
      </c>
      <c r="O25" s="283">
        <v>1</v>
      </c>
      <c r="P25" s="115">
        <f t="shared" si="8"/>
        <v>2</v>
      </c>
      <c r="Q25" s="288">
        <f t="shared" si="9"/>
        <v>50</v>
      </c>
      <c r="R25" s="21">
        <f t="shared" si="23"/>
        <v>50</v>
      </c>
      <c r="S25" s="288">
        <f t="shared" si="0"/>
        <v>50</v>
      </c>
      <c r="T25" s="99">
        <f t="shared" si="16"/>
        <v>0</v>
      </c>
      <c r="U25" s="100">
        <f t="shared" si="1"/>
        <v>0</v>
      </c>
      <c r="V25" s="99">
        <f t="shared" si="2"/>
        <v>0</v>
      </c>
      <c r="W25" s="100">
        <f t="shared" si="3"/>
        <v>0</v>
      </c>
      <c r="X25" s="17">
        <v>1</v>
      </c>
      <c r="Y25" s="16">
        <f t="shared" si="4"/>
        <v>100</v>
      </c>
      <c r="Z25" s="14">
        <v>0</v>
      </c>
      <c r="AA25" s="13" t="s">
        <v>626</v>
      </c>
      <c r="AB25" s="177" t="s">
        <v>641</v>
      </c>
      <c r="AC25" s="16">
        <f t="shared" si="12"/>
        <v>25</v>
      </c>
      <c r="AD25" s="123">
        <v>1</v>
      </c>
      <c r="AE25" s="288">
        <f t="shared" si="5"/>
        <v>100</v>
      </c>
      <c r="AF25" s="124">
        <v>0</v>
      </c>
      <c r="AG25" s="299" t="s">
        <v>782</v>
      </c>
      <c r="AH25" s="276" t="s">
        <v>783</v>
      </c>
      <c r="AI25" s="288">
        <f t="shared" si="13"/>
        <v>25</v>
      </c>
      <c r="AJ25" s="17">
        <v>0</v>
      </c>
      <c r="AK25" s="16">
        <f t="shared" si="6"/>
        <v>0</v>
      </c>
      <c r="AL25" s="14">
        <v>0</v>
      </c>
      <c r="AM25" s="13"/>
      <c r="AN25" s="274"/>
      <c r="AO25" s="16">
        <f t="shared" si="14"/>
        <v>25</v>
      </c>
      <c r="AP25" s="17">
        <v>0</v>
      </c>
      <c r="AQ25" s="16">
        <f t="shared" si="7"/>
        <v>0</v>
      </c>
      <c r="AR25" s="14">
        <v>0</v>
      </c>
      <c r="AS25" s="13"/>
      <c r="AT25" s="13"/>
      <c r="AU25" s="16">
        <f t="shared" si="15"/>
        <v>25</v>
      </c>
    </row>
    <row r="26" spans="1:47" s="18" customFormat="1">
      <c r="A26" s="112"/>
      <c r="B26" s="277"/>
      <c r="C26" s="112"/>
      <c r="D26" s="278"/>
      <c r="E26" s="381"/>
      <c r="F26" s="112"/>
      <c r="G26" s="112" t="s">
        <v>84</v>
      </c>
      <c r="H26" s="112" t="s">
        <v>597</v>
      </c>
      <c r="I26" s="112" t="s">
        <v>601</v>
      </c>
      <c r="J26" s="113"/>
      <c r="K26" s="284">
        <v>1</v>
      </c>
      <c r="L26" s="284">
        <v>1</v>
      </c>
      <c r="M26" s="284">
        <v>1</v>
      </c>
      <c r="N26" s="284">
        <v>1</v>
      </c>
      <c r="O26" s="284">
        <v>1</v>
      </c>
      <c r="P26" s="171">
        <f>(X26+AD26+AJ26+AP26)/4</f>
        <v>0.5</v>
      </c>
      <c r="Q26" s="288">
        <f t="shared" si="9"/>
        <v>50</v>
      </c>
      <c r="R26" s="21">
        <f t="shared" ref="R26:R27" si="24">((L26+M26)/4)*100</f>
        <v>50</v>
      </c>
      <c r="S26" s="288">
        <f t="shared" si="0"/>
        <v>50</v>
      </c>
      <c r="T26" s="99">
        <f t="shared" si="16"/>
        <v>0</v>
      </c>
      <c r="U26" s="100">
        <f t="shared" si="1"/>
        <v>0</v>
      </c>
      <c r="V26" s="99">
        <f t="shared" si="2"/>
        <v>0</v>
      </c>
      <c r="W26" s="100">
        <f t="shared" si="3"/>
        <v>0</v>
      </c>
      <c r="X26" s="17">
        <v>1</v>
      </c>
      <c r="Y26" s="16">
        <f t="shared" si="4"/>
        <v>100</v>
      </c>
      <c r="Z26" s="14">
        <v>0</v>
      </c>
      <c r="AA26" s="13" t="s">
        <v>627</v>
      </c>
      <c r="AB26" s="173" t="s">
        <v>642</v>
      </c>
      <c r="AC26" s="16">
        <f t="shared" si="12"/>
        <v>25</v>
      </c>
      <c r="AD26" s="295">
        <v>1</v>
      </c>
      <c r="AE26" s="288">
        <f t="shared" si="5"/>
        <v>100</v>
      </c>
      <c r="AF26" s="124">
        <v>0</v>
      </c>
      <c r="AG26" s="299" t="s">
        <v>784</v>
      </c>
      <c r="AH26" s="328" t="s">
        <v>792</v>
      </c>
      <c r="AI26" s="288">
        <f t="shared" si="13"/>
        <v>25</v>
      </c>
      <c r="AJ26" s="17">
        <v>0</v>
      </c>
      <c r="AK26" s="16">
        <f t="shared" si="6"/>
        <v>0</v>
      </c>
      <c r="AL26" s="14">
        <v>0</v>
      </c>
      <c r="AM26" s="13"/>
      <c r="AN26" s="275"/>
      <c r="AO26" s="16">
        <f t="shared" si="14"/>
        <v>25</v>
      </c>
      <c r="AP26" s="17">
        <v>0</v>
      </c>
      <c r="AQ26" s="16">
        <f t="shared" si="7"/>
        <v>0</v>
      </c>
      <c r="AR26" s="14">
        <v>0</v>
      </c>
      <c r="AS26" s="13"/>
      <c r="AT26" s="13"/>
      <c r="AU26" s="16">
        <f t="shared" si="15"/>
        <v>25</v>
      </c>
    </row>
    <row r="27" spans="1:47" s="18" customFormat="1">
      <c r="A27" s="112"/>
      <c r="B27" s="277"/>
      <c r="C27" s="112"/>
      <c r="D27" s="278"/>
      <c r="E27" s="382"/>
      <c r="F27" s="112"/>
      <c r="G27" s="112" t="s">
        <v>85</v>
      </c>
      <c r="H27" s="112" t="s">
        <v>597</v>
      </c>
      <c r="I27" s="112" t="s">
        <v>601</v>
      </c>
      <c r="J27" s="113"/>
      <c r="K27" s="284">
        <v>1</v>
      </c>
      <c r="L27" s="284">
        <v>1</v>
      </c>
      <c r="M27" s="284">
        <v>1</v>
      </c>
      <c r="N27" s="284">
        <v>1</v>
      </c>
      <c r="O27" s="284">
        <v>1</v>
      </c>
      <c r="P27" s="171">
        <f>(X27+AD27+AJ27+AP27)/4</f>
        <v>0.5</v>
      </c>
      <c r="Q27" s="288">
        <f t="shared" si="9"/>
        <v>50</v>
      </c>
      <c r="R27" s="21">
        <f t="shared" si="24"/>
        <v>50</v>
      </c>
      <c r="S27" s="288">
        <f t="shared" si="0"/>
        <v>50</v>
      </c>
      <c r="T27" s="99">
        <f t="shared" ref="T27" si="25">Z27+AF27+AL27+AR27</f>
        <v>0</v>
      </c>
      <c r="U27" s="100">
        <f t="shared" si="1"/>
        <v>0</v>
      </c>
      <c r="V27" s="99">
        <f t="shared" si="2"/>
        <v>0</v>
      </c>
      <c r="W27" s="100">
        <f t="shared" si="3"/>
        <v>0</v>
      </c>
      <c r="X27" s="17">
        <v>1</v>
      </c>
      <c r="Y27" s="16">
        <f t="shared" si="4"/>
        <v>100</v>
      </c>
      <c r="Z27" s="14">
        <v>0</v>
      </c>
      <c r="AA27" s="13" t="s">
        <v>628</v>
      </c>
      <c r="AB27" s="173" t="s">
        <v>642</v>
      </c>
      <c r="AC27" s="16">
        <f t="shared" si="12"/>
        <v>25</v>
      </c>
      <c r="AD27" s="295">
        <v>1</v>
      </c>
      <c r="AE27" s="288">
        <f t="shared" si="5"/>
        <v>100</v>
      </c>
      <c r="AF27" s="124">
        <v>0</v>
      </c>
      <c r="AG27" s="299" t="s">
        <v>785</v>
      </c>
      <c r="AH27" s="329" t="s">
        <v>792</v>
      </c>
      <c r="AI27" s="288">
        <f t="shared" si="13"/>
        <v>25</v>
      </c>
      <c r="AJ27" s="17">
        <v>0</v>
      </c>
      <c r="AK27" s="16">
        <f t="shared" si="6"/>
        <v>0</v>
      </c>
      <c r="AL27" s="14">
        <v>0</v>
      </c>
      <c r="AM27" s="13"/>
      <c r="AN27" s="275"/>
      <c r="AO27" s="16">
        <f t="shared" si="14"/>
        <v>25</v>
      </c>
      <c r="AP27" s="17">
        <v>0</v>
      </c>
      <c r="AQ27" s="16">
        <f t="shared" si="7"/>
        <v>0</v>
      </c>
      <c r="AR27" s="14">
        <v>0</v>
      </c>
      <c r="AS27" s="13"/>
      <c r="AT27" s="13"/>
      <c r="AU27" s="16">
        <f t="shared" ref="AU27" si="26">O27/$K$10*100</f>
        <v>25</v>
      </c>
    </row>
  </sheetData>
  <autoFilter ref="A2:AU26" xr:uid="{E1B83A32-2171-44EB-967E-BDC80BFAE75C}"/>
  <mergeCells count="13">
    <mergeCell ref="E21:E24"/>
    <mergeCell ref="E25:E27"/>
    <mergeCell ref="E3:E7"/>
    <mergeCell ref="E8:E10"/>
    <mergeCell ref="E11:E13"/>
    <mergeCell ref="E14:E16"/>
    <mergeCell ref="E17:E20"/>
    <mergeCell ref="AP1:AU1"/>
    <mergeCell ref="A1:H1"/>
    <mergeCell ref="I1:O1"/>
    <mergeCell ref="X1:AC1"/>
    <mergeCell ref="AD1:AI1"/>
    <mergeCell ref="AJ1:AO1"/>
  </mergeCells>
  <conditionalFormatting sqref="AB3:AB17 AB19:AB27">
    <cfRule type="containsText" dxfId="36" priority="6" operator="containsText" text="Pendiente">
      <formula>NOT(ISERROR(SEARCH("Pendiente",AB3)))</formula>
    </cfRule>
  </conditionalFormatting>
  <conditionalFormatting sqref="AH25">
    <cfRule type="containsText" dxfId="35" priority="1" operator="containsText" text="Pendiente">
      <formula>NOT(ISERROR(SEARCH("Pendiente",AH25)))</formula>
    </cfRule>
  </conditionalFormatting>
  <conditionalFormatting sqref="AN3:AN27">
    <cfRule type="containsText" dxfId="34" priority="3" operator="containsText" text="Pendiente">
      <formula>NOT(ISERROR(SEARCH("Pendiente",AN3)))</formula>
    </cfRule>
  </conditionalFormatting>
  <conditionalFormatting sqref="AT3:AT27">
    <cfRule type="containsText" dxfId="33" priority="4" operator="containsText" text="Pendiente">
      <formula>NOT(ISERROR(SEARCH("Pendiente",AT3)))</formula>
    </cfRule>
  </conditionalFormatting>
  <hyperlinks>
    <hyperlink ref="AB4" r:id="rId1" xr:uid="{A9BCC696-8482-43DA-A070-946CE0F3FD41}"/>
    <hyperlink ref="AB5" r:id="rId2" xr:uid="{78FCCF07-A708-4AA9-977F-5C9573D662D7}"/>
    <hyperlink ref="AB6" r:id="rId3" xr:uid="{99EB577B-6108-495B-BD7A-79058B646B8C}"/>
    <hyperlink ref="AB25" r:id="rId4" xr:uid="{19314299-4A14-4742-BD70-A3195D8CD473}"/>
    <hyperlink ref="AB3" r:id="rId5" xr:uid="{26333C6E-30EC-4967-90A4-D53D728CDE79}"/>
    <hyperlink ref="AB14" r:id="rId6" xr:uid="{20720BF5-4C74-461C-B2DB-E5BB87BB3DD5}"/>
    <hyperlink ref="AB15" r:id="rId7" xr:uid="{8B57FD2D-9AA0-4F48-8DA7-18B069785548}"/>
    <hyperlink ref="AB16" r:id="rId8" xr:uid="{F2ED07AC-433F-4B99-B85C-6525339252BC}"/>
    <hyperlink ref="AB17" r:id="rId9" xr:uid="{DA53B23B-D2E8-4AC8-9B5E-B95AD1DC71D3}"/>
    <hyperlink ref="AB21" r:id="rId10" display="https://ipsegovco-my.sharepoint.com/personal/planeacion_ipse_gov_co/_layouts/15/onedrive.aspx?id=%2Fpersonal%2Fplaneacion%5Fipse%5Fgov%5Fco%2FDocuments%2FPLANEACI%C3%93N%20INSTITUCIONAL%202026%2F2026%20PLANES%20DE%20ACCI%C3%93N%20AREAS%2FPLANEACI%C3%93N%20INSTITUCIONAL%20PLAN%20DE%20ACCI%C3%93N%202026%2FEvidencias%20primer%20trimestre%2FANTEPROYECTO%20DE%20PRESUPUESTO%202027&amp;viewid=24c32186%2Dfdfa%2D4c98%2D9555%2D0d423d0ba81a&amp;sharingv2=true&amp;fromShare=true&amp;at=9&amp;CT=1776193710496&amp;OR=OWA%2DNT%2DMail&amp;CID=2dcdc6f3%2D5c24%2D18fc%2Dab5e%2D9714e3f714e8&amp;FolderCTID=0x012000740409132FFC064AA794BA0FE25A41FD&amp;view=0" xr:uid="{77818337-CB31-43A8-B26C-377004213534}"/>
    <hyperlink ref="AB8" r:id="rId11" display="https://ipsegovco-my.sharepoint.com/personal/planeacion_ipse_gov_co/_layouts/15/onedrive.aspx?id=%2Fpersonal%2Fplaneacion%5Fipse%5Fgov%5Fco%2FDocuments%2FPLANEACI%C3%93N%20INSTITUCIONAL%202026%2F2026%20PLANES%20DE%20ACCI%C3%93N%20AREAS%2FPLANEACI%C3%93N%20INSTITUCIONAL%20PLAN%20DE%20ACCI%C3%93N%202026%2FEvidencias%20primer%20trimestre%2FMIPG%2FFURAG&amp;viewid=24c32186%2Dfdfa%2D4c98%2D9555%2D0d423d0ba81a&amp;sharingv2=true&amp;fromShare=true&amp;at=9&amp;CT=1776198579944&amp;OR=OWA%2DNT%2DMail&amp;CID=49bfdde5%2D5965%2De436%2Daeee%2D88279f64d028&amp;FolderCTID=0x012000740409132FFC064AA794BA0FE25A41FD&amp;view=0" xr:uid="{B671B37A-3F38-4350-96FB-5825DAF0FCEC}"/>
    <hyperlink ref="AB9" r:id="rId12" display="https://ipsegovco-my.sharepoint.com/personal/planeacion_ipse_gov_co/_layouts/15/onedrive.aspx?id=%2Fpersonal%2Fplaneacion%5Fipse%5Fgov%5Fco%2FDocuments%2FPLANEACI%C3%93N%20INSTITUCIONAL%202026%2F2026%20PLANES%20DE%20ACCI%C3%93N%20AREAS%2FPLANEACI%C3%93N%20INSTITUCIONAL%20PLAN%20DE%20ACCI%C3%93N%202026%2FEvidencias%20primer%20trimestre%2FMIPG&amp;viewid=24c32186%2Dfdfa%2D4c98%2D9555%2D0d423d0ba81a&amp;sharingv2=true&amp;fromShare=true&amp;at=9&amp;CT=1776198579944&amp;OR=OWA%2DNT%2DMail&amp;CID=49bfdde5%2D5965%2De436%2Daeee%2D88279f64d028&amp;FolderCTID=0x012000740409132FFC064AA794BA0FE25A41FD&amp;view=0" xr:uid="{D24AF75E-7CE3-4851-8E67-07159AE5BC93}"/>
    <hyperlink ref="AB26" r:id="rId13" display="https://ipsegovco-my.sharepoint.com/personal/planeacion_ipse_gov_co/_layouts/15/onedrive.aspx?id=%2Fpersonal%2Fplaneacion%5Fipse%5Fgov%5Fco%2FDocuments%2FPLANEACI%C3%93N%20INSTITUCIONAL%202026%2F2026%20PLANES%20DE%20ACCI%C3%93N%20AREAS%2FPLANEACI%C3%93N%20INSTITUCIONAL%20PLAN%20DE%20ACCI%C3%93N%202026%2FEvidencias%20primer%20trimestre%2FGesti%C3%B3n%20de%20Mejoramiento&amp;viewid=24c32186%2Dfdfa%2D4c98%2D9555%2D0d423d0ba81a&amp;sharingv2=true&amp;fromShare=true&amp;at=9&amp;CT=1776198579944&amp;OR=OWA%2DNT%2DMail&amp;CID=49bfdde5%2D5965%2De436%2Daeee%2D88279f64d028&amp;FolderCTID=0x012000740409132FFC064AA794BA0FE25A41FD&amp;view=0" xr:uid="{5B4ACCBD-C908-4ED1-B14F-CB2ED0DA2D2A}"/>
    <hyperlink ref="AB27" r:id="rId14" display="https://ipsegovco-my.sharepoint.com/personal/planeacion_ipse_gov_co/_layouts/15/onedrive.aspx?id=%2Fpersonal%2Fplaneacion%5Fipse%5Fgov%5Fco%2FDocuments%2FPLANEACI%C3%93N%20INSTITUCIONAL%202026%2F2026%20PLANES%20DE%20ACCI%C3%93N%20AREAS%2FPLANEACI%C3%93N%20INSTITUCIONAL%20PLAN%20DE%20ACCI%C3%93N%202026%2FEvidencias%20primer%20trimestre%2FGesti%C3%B3n%20de%20Mejoramiento&amp;viewid=24c32186%2Dfdfa%2D4c98%2D9555%2D0d423d0ba81a&amp;sharingv2=true&amp;fromShare=true&amp;at=9&amp;CT=1776198579944&amp;OR=OWA%2DNT%2DMail&amp;CID=49bfdde5%2D5965%2De436%2Daeee%2D88279f64d028&amp;FolderCTID=0x012000740409132FFC064AA794BA0FE25A41FD&amp;view=0" xr:uid="{916A423B-9887-4CE1-92CD-4EAC892CBC82}"/>
    <hyperlink ref="AB23" r:id="rId15" display="https://ipsegovco-my.sharepoint.com/personal/planeacion_ipse_gov_co/_layouts/15/onedrive.aspx?id=%2Fpersonal%2Fplaneacion%5Fipse%5Fgov%5Fco%2FDocuments%2FPLANEACI%C3%93N%20INSTITUCIONAL%202026%2F2026%20PLANES%20DE%20ACCI%C3%93N%20AREAS%2FPLANEACI%C3%93N%20INSTITUCIONAL%20PLAN%20DE%20ACCI%C3%93N%202026%2FEvidencias%20primer%20trimestre%2FPROTECTOS%20DE%20INVERSI%C3%93N&amp;viewid=24c32186%2Dfdfa%2D4c98%2D9555%2D0d423d0ba81a&amp;sharingv2=true&amp;fromShare=true&amp;at=9&amp;CT=1776202440084&amp;OR=OWA%2DNT%2DMail&amp;CID=05b44fd9%2Df96e%2D8b3c%2D8722%2D8a83f93eb799&amp;FolderCTID=0x012000740409132FFC064AA794BA0FE25A41FD&amp;view=0" xr:uid="{C5CD3BE4-0CC4-4518-8360-0F9B8F558823}"/>
    <hyperlink ref="AB11" r:id="rId16" xr:uid="{D4E76030-0BBE-4130-BEA5-86249FE441F4}"/>
    <hyperlink ref="AB24" r:id="rId17" display="https://ipsegovco-my.sharepoint.com/personal/planeacion_ipse_gov_co/_layouts/15/onedrive.aspx?id=%2Fpersonal%2Fplaneacion%5Fipse%5Fgov%5Fco%2FDocuments%2FPLANEACI%C3%93N%20INSTITUCIONAL%202026%2F2026%20PLANES%20DE%20ACCI%C3%93N%20AREAS%2FPLANEACI%C3%93N%20INSTITUCIONAL%20PLAN%20DE%20ACCI%C3%93N%202026%2FEvidencias%20primer%20trimestre%2FPROTECTOS%20DE%20INVERSI%C3%93N&amp;viewid=24c32186%2Dfdfa%2D4c98%2D9555%2D0d423d0ba81a&amp;sharingv2=true&amp;fromShare=true&amp;at=9&amp;CT=1776202440084&amp;OR=OWA%2DNT%2DMail&amp;CID=05b44fd9%2Df96e%2D8b3c%2D8722%2D8a83f93eb799&amp;FolderCTID=0x012000740409132FFC064AA794BA0FE25A41FD&amp;view=0" xr:uid="{A0D04510-AFD9-48F3-89CE-5AAE25D2F3B9}"/>
    <hyperlink ref="AB13" r:id="rId18" display="https://ipsegovco-my.sharepoint.com/personal/planeacion_ipse_gov_co/_layouts/15/onedrive.aspx?id=%2Fpersonal%2Fplaneacion%5Fipse%5Fgov%5Fco%2FDocuments%2FPLANEACI%C3%93N%20INSTITUCIONAL%202026%2F2026%20PLANES%20DE%20ACCI%C3%93N%20AREAS%2FPLANEACI%C3%93N%20INSTITUCIONAL%20PLAN%20DE%20ACCI%C3%93N%202026%2FEvidencias%20primer%20trimestre%2FINFORMES%20ENTES%20DE%20CONTROL%20Y%20CIUDADAN%C3%8DA&amp;viewid=24c32186%2Dfdfa%2D4c98%2D9555%2D0d423d0ba81a&amp;sharingv2=true&amp;fromShare=true&amp;at=9&amp;CT=1776202440084&amp;OR=OWA%2DNT%2DMail&amp;CID=05b44fd9%2Df96e%2D8b3c%2D8722%2D8a83f93eb799&amp;FolderCTID=0x012000740409132FFC064AA794BA0FE25A41FD&amp;view=0" xr:uid="{02926A4A-28F8-4281-AD8A-D5086816AD60}"/>
    <hyperlink ref="AB10" r:id="rId19" xr:uid="{F87B6C59-922C-4277-A8F7-F2892A4C17C6}"/>
    <hyperlink ref="AB20" r:id="rId20" xr:uid="{4CDF5117-FBDF-47E9-9F5C-9CF9481A60D9}"/>
    <hyperlink ref="AB18" r:id="rId21" xr:uid="{B5D23BB9-E12D-4E39-97FF-D68003C0F82A}"/>
    <hyperlink ref="AB7" r:id="rId22" xr:uid="{64A1F210-1EC6-434B-9317-E7AC6C4DC1D6}"/>
    <hyperlink ref="AH11" r:id="rId23" display="https://ipse.gov.co/mapa-del-sitio/transparencia-ipse/planeacion/rendicion-de-cuentas/rendicion-de-cuentas-al-ciudadano/" xr:uid="{65D876B2-4C26-4673-B5F4-B2BF7F9D1B96}"/>
    <hyperlink ref="AH17" r:id="rId24" xr:uid="{C1F658AD-3D95-4A8E-841F-EB06A1EEFC9D}"/>
    <hyperlink ref="AH18" r:id="rId25" xr:uid="{DFCA7D50-5F87-4E26-B197-5827C8AE0593}"/>
    <hyperlink ref="AH26" r:id="rId26" xr:uid="{CE4D5A48-82A4-474A-98C9-A11FA40445E4}"/>
    <hyperlink ref="AH27" r:id="rId27" xr:uid="{7CB8889C-BC74-45A9-915C-C66DB9D8F079}"/>
    <hyperlink ref="AH9" r:id="rId28" xr:uid="{9A6840DC-1416-4E23-B609-403FDDCE43FD}"/>
  </hyperlinks>
  <pageMargins left="0.7" right="0.7" top="0.75" bottom="0.75" header="0.3" footer="0.3"/>
  <pageSetup orientation="portrait" r:id="rId29"/>
  <drawing r:id="rId3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C0094-479F-4E35-AB26-371E86847C35}">
  <sheetPr codeName="Hoja7">
    <tabColor theme="7" tint="0.79998168889431442"/>
  </sheetPr>
  <dimension ref="A1:AU12"/>
  <sheetViews>
    <sheetView topLeftCell="G1" workbookViewId="0">
      <pane xSplit="3" ySplit="2" topLeftCell="J3" activePane="bottomRight" state="frozen"/>
      <selection activeCell="G1" sqref="G1"/>
      <selection pane="topRight" activeCell="J1" sqref="J1"/>
      <selection pane="bottomLeft" activeCell="G3" sqref="G3"/>
      <selection pane="bottomRight" sqref="A1:H1"/>
    </sheetView>
  </sheetViews>
  <sheetFormatPr baseColWidth="10" defaultColWidth="11.5703125" defaultRowHeight="15"/>
  <cols>
    <col min="1" max="6" width="7.85546875" style="4" hidden="1" customWidth="1"/>
    <col min="7" max="7" width="27.28515625" style="4" customWidth="1"/>
    <col min="8" max="8" width="16.85546875" style="4" customWidth="1"/>
    <col min="9" max="9" width="1.7109375" style="4" customWidth="1"/>
    <col min="10" max="10" width="14.5703125" style="4" customWidth="1"/>
    <col min="11" max="15" width="8.28515625" style="12" customWidth="1"/>
    <col min="16" max="16" width="11.7109375" style="4" customWidth="1"/>
    <col min="17" max="18" width="10.5703125" style="4" customWidth="1"/>
    <col min="19" max="19" width="11.7109375" style="4" hidden="1" customWidth="1"/>
    <col min="20" max="20" width="8.140625" style="4" hidden="1" customWidth="1"/>
    <col min="21" max="21" width="10.7109375" style="4" hidden="1" customWidth="1"/>
    <col min="22" max="22" width="18.42578125" style="4" hidden="1" customWidth="1"/>
    <col min="23" max="23" width="9" style="4" hidden="1" customWidth="1"/>
    <col min="24" max="24" width="7" style="4" customWidth="1"/>
    <col min="25" max="25" width="11.7109375" style="4" bestFit="1" customWidth="1"/>
    <col min="26" max="26" width="6" style="4" customWidth="1"/>
    <col min="27" max="27" width="11.7109375" style="4" bestFit="1" customWidth="1"/>
    <col min="28" max="28" width="11.5703125" style="4"/>
    <col min="29" max="29" width="11.7109375" style="4" hidden="1" customWidth="1"/>
    <col min="30" max="32" width="11.7109375" style="4" bestFit="1" customWidth="1"/>
    <col min="33" max="34" width="11.5703125" style="4"/>
    <col min="35" max="47" width="0" style="4" hidden="1" customWidth="1"/>
    <col min="48" max="48" width="3.140625" style="4" customWidth="1"/>
    <col min="49" max="16384" width="11.5703125" style="4"/>
  </cols>
  <sheetData>
    <row r="1" spans="1:47" ht="34.9" customHeight="1">
      <c r="A1" s="389"/>
      <c r="B1" s="389"/>
      <c r="C1" s="389"/>
      <c r="D1" s="389"/>
      <c r="E1" s="389"/>
      <c r="F1" s="389"/>
      <c r="G1" s="389"/>
      <c r="H1" s="389"/>
      <c r="I1" s="390" t="s">
        <v>7</v>
      </c>
      <c r="J1" s="390"/>
      <c r="K1" s="390"/>
      <c r="L1" s="390"/>
      <c r="M1" s="390"/>
      <c r="N1" s="390"/>
      <c r="O1" s="390"/>
      <c r="P1" s="103"/>
      <c r="Q1" s="103">
        <f>AVERAGE(Q3:Q12)</f>
        <v>43.333333333333329</v>
      </c>
      <c r="R1" s="103">
        <f>AVERAGE(R3:R12)</f>
        <v>43.333333333333329</v>
      </c>
      <c r="S1" s="103">
        <f>AVERAGE(S3:S10)</f>
        <v>56.25</v>
      </c>
      <c r="T1" s="127">
        <f>SUM(T3:T10)</f>
        <v>0</v>
      </c>
      <c r="U1" s="128">
        <v>-100</v>
      </c>
      <c r="V1" s="127">
        <f>SUM(V3:V10)</f>
        <v>-2371609275</v>
      </c>
      <c r="W1" s="128">
        <v>-100</v>
      </c>
      <c r="X1" s="391" t="s">
        <v>30</v>
      </c>
      <c r="Y1" s="392"/>
      <c r="Z1" s="392"/>
      <c r="AA1" s="392"/>
      <c r="AB1" s="392"/>
      <c r="AC1" s="393"/>
      <c r="AD1" s="394" t="s">
        <v>36</v>
      </c>
      <c r="AE1" s="395"/>
      <c r="AF1" s="395"/>
      <c r="AG1" s="395"/>
      <c r="AH1" s="395"/>
      <c r="AI1" s="396"/>
      <c r="AJ1" s="377" t="s">
        <v>37</v>
      </c>
      <c r="AK1" s="378"/>
      <c r="AL1" s="378"/>
      <c r="AM1" s="378"/>
      <c r="AN1" s="378"/>
      <c r="AO1" s="379"/>
      <c r="AP1" s="372" t="s">
        <v>38</v>
      </c>
      <c r="AQ1" s="373"/>
      <c r="AR1" s="373"/>
      <c r="AS1" s="373"/>
      <c r="AT1" s="373"/>
      <c r="AU1" s="373"/>
    </row>
    <row r="2" spans="1:47" s="12" customFormat="1" ht="60.6" customHeight="1">
      <c r="A2" s="105" t="s">
        <v>25</v>
      </c>
      <c r="B2" s="105" t="s">
        <v>0</v>
      </c>
      <c r="C2" s="105" t="s">
        <v>1</v>
      </c>
      <c r="D2" s="105" t="s">
        <v>2</v>
      </c>
      <c r="E2" s="105" t="s">
        <v>3</v>
      </c>
      <c r="F2" s="105" t="s">
        <v>4</v>
      </c>
      <c r="G2" s="105" t="s">
        <v>5</v>
      </c>
      <c r="H2" s="105" t="s">
        <v>6</v>
      </c>
      <c r="I2" s="106" t="s">
        <v>8</v>
      </c>
      <c r="J2" s="107" t="s">
        <v>9</v>
      </c>
      <c r="K2" s="107" t="s">
        <v>10</v>
      </c>
      <c r="L2" s="106" t="s">
        <v>11</v>
      </c>
      <c r="M2" s="106" t="s">
        <v>12</v>
      </c>
      <c r="N2" s="106" t="s">
        <v>13</v>
      </c>
      <c r="O2" s="106" t="s">
        <v>14</v>
      </c>
      <c r="P2" s="108" t="s">
        <v>174</v>
      </c>
      <c r="Q2" s="108" t="s">
        <v>29</v>
      </c>
      <c r="R2" s="108" t="s">
        <v>811</v>
      </c>
      <c r="S2" s="108" t="s">
        <v>52</v>
      </c>
      <c r="T2" s="108" t="s">
        <v>57</v>
      </c>
      <c r="U2" s="108" t="s">
        <v>56</v>
      </c>
      <c r="V2" s="108" t="s">
        <v>54</v>
      </c>
      <c r="W2" s="108" t="s">
        <v>55</v>
      </c>
      <c r="X2" s="109" t="s">
        <v>31</v>
      </c>
      <c r="Y2" s="109" t="s">
        <v>32</v>
      </c>
      <c r="Z2" s="110" t="s">
        <v>33</v>
      </c>
      <c r="AA2" s="109" t="s">
        <v>34</v>
      </c>
      <c r="AB2" s="109" t="s">
        <v>35</v>
      </c>
      <c r="AC2" s="111" t="s">
        <v>51</v>
      </c>
      <c r="AD2" s="109" t="s">
        <v>31</v>
      </c>
      <c r="AE2" s="109" t="s">
        <v>32</v>
      </c>
      <c r="AF2" s="110" t="s">
        <v>33</v>
      </c>
      <c r="AG2" s="109" t="s">
        <v>34</v>
      </c>
      <c r="AH2" s="109" t="s">
        <v>35</v>
      </c>
      <c r="AI2" s="111" t="s">
        <v>51</v>
      </c>
      <c r="AJ2" s="9" t="s">
        <v>31</v>
      </c>
      <c r="AK2" s="9" t="s">
        <v>32</v>
      </c>
      <c r="AL2" s="10" t="s">
        <v>33</v>
      </c>
      <c r="AM2" s="9" t="s">
        <v>34</v>
      </c>
      <c r="AN2" s="9" t="s">
        <v>35</v>
      </c>
      <c r="AO2" s="11" t="s">
        <v>51</v>
      </c>
      <c r="AP2" s="9" t="s">
        <v>31</v>
      </c>
      <c r="AQ2" s="9" t="s">
        <v>32</v>
      </c>
      <c r="AR2" s="10" t="s">
        <v>33</v>
      </c>
      <c r="AS2" s="9" t="s">
        <v>34</v>
      </c>
      <c r="AT2" s="9" t="s">
        <v>35</v>
      </c>
      <c r="AU2" s="11" t="s">
        <v>51</v>
      </c>
    </row>
    <row r="3" spans="1:47" s="18" customFormat="1" ht="16.5">
      <c r="A3" s="112" t="s">
        <v>508</v>
      </c>
      <c r="B3" s="112" t="s">
        <v>143</v>
      </c>
      <c r="C3" s="112" t="s">
        <v>130</v>
      </c>
      <c r="D3" s="112" t="s">
        <v>509</v>
      </c>
      <c r="E3" s="181" t="s">
        <v>510</v>
      </c>
      <c r="F3" s="112"/>
      <c r="G3" s="112" t="s">
        <v>511</v>
      </c>
      <c r="H3" s="112" t="s">
        <v>512</v>
      </c>
      <c r="I3" s="112" t="s">
        <v>540</v>
      </c>
      <c r="J3" s="113">
        <v>2371609275</v>
      </c>
      <c r="K3" s="196">
        <v>2</v>
      </c>
      <c r="L3" s="197">
        <v>0</v>
      </c>
      <c r="M3" s="197">
        <v>0</v>
      </c>
      <c r="N3" s="196">
        <v>1</v>
      </c>
      <c r="O3" s="196">
        <v>1</v>
      </c>
      <c r="P3" s="115">
        <f>X3+AD3+AJ3+AP3</f>
        <v>0</v>
      </c>
      <c r="Q3" s="21">
        <f>P3*100/K3</f>
        <v>0</v>
      </c>
      <c r="R3" s="21">
        <f>(L3+M3)*100/K3</f>
        <v>0</v>
      </c>
      <c r="S3" s="21">
        <f>100-Q3</f>
        <v>100</v>
      </c>
      <c r="T3" s="19">
        <f>Z3+AF3+AL3+AR3</f>
        <v>0</v>
      </c>
      <c r="U3" s="20">
        <f>IF(J3=0,0,T3/J3*100)</f>
        <v>0</v>
      </c>
      <c r="V3" s="19">
        <f>U3-J3</f>
        <v>-2371609275</v>
      </c>
      <c r="W3" s="20">
        <f>IFERROR(V3*100/J3,0)</f>
        <v>-100</v>
      </c>
      <c r="X3" s="116">
        <v>0</v>
      </c>
      <c r="Y3" s="21">
        <f>IFERROR(X3*100/L3,0)</f>
        <v>0</v>
      </c>
      <c r="Z3" s="113">
        <v>0</v>
      </c>
      <c r="AA3" s="112" t="s">
        <v>545</v>
      </c>
      <c r="AB3" s="198" t="s">
        <v>39</v>
      </c>
      <c r="AC3" s="21">
        <f>L3/$K$3*100</f>
        <v>0</v>
      </c>
      <c r="AD3" s="319">
        <v>0</v>
      </c>
      <c r="AE3" s="21">
        <f>IFERROR(AD3*100/M3,0)</f>
        <v>0</v>
      </c>
      <c r="AF3" s="323">
        <v>0</v>
      </c>
      <c r="AG3" s="335" t="s">
        <v>53</v>
      </c>
      <c r="AH3" s="301" t="s">
        <v>39</v>
      </c>
      <c r="AI3" s="21">
        <f>M3/$K$3*100</f>
        <v>0</v>
      </c>
      <c r="AJ3" s="17">
        <v>0</v>
      </c>
      <c r="AK3" s="16">
        <f>IFERROR(AJ3*100/N3,0)</f>
        <v>0</v>
      </c>
      <c r="AL3" s="14"/>
      <c r="AM3" s="13"/>
      <c r="AN3" s="13"/>
      <c r="AO3" s="16">
        <f>N3/$K$3*100</f>
        <v>50</v>
      </c>
      <c r="AP3" s="17">
        <v>0</v>
      </c>
      <c r="AQ3" s="16">
        <f>IFERROR(AP3*100/O3,0)</f>
        <v>0</v>
      </c>
      <c r="AR3" s="14">
        <v>0</v>
      </c>
      <c r="AS3" s="13"/>
      <c r="AT3" s="13"/>
      <c r="AU3" s="16">
        <f>O3/$K$3*100</f>
        <v>50</v>
      </c>
    </row>
    <row r="4" spans="1:47" s="18" customFormat="1">
      <c r="A4" s="112"/>
      <c r="B4" s="112" t="s">
        <v>143</v>
      </c>
      <c r="C4" s="112" t="s">
        <v>513</v>
      </c>
      <c r="D4" s="112" t="s">
        <v>514</v>
      </c>
      <c r="E4" s="181" t="s">
        <v>515</v>
      </c>
      <c r="F4" s="112"/>
      <c r="G4" s="112" t="s">
        <v>516</v>
      </c>
      <c r="H4" s="112" t="s">
        <v>517</v>
      </c>
      <c r="I4" s="112" t="s">
        <v>541</v>
      </c>
      <c r="J4" s="113"/>
      <c r="K4" s="196">
        <v>2</v>
      </c>
      <c r="L4" s="199">
        <v>0</v>
      </c>
      <c r="M4" s="196">
        <v>1</v>
      </c>
      <c r="N4" s="199"/>
      <c r="O4" s="196">
        <v>1</v>
      </c>
      <c r="P4" s="115">
        <f t="shared" ref="P4:P12" si="0">X4+AD4+AJ4+AP4</f>
        <v>1</v>
      </c>
      <c r="Q4" s="21">
        <f t="shared" ref="Q4:Q12" si="1">P4*100/K4</f>
        <v>50</v>
      </c>
      <c r="R4" s="21">
        <f t="shared" ref="R4:R12" si="2">(L4+M4)*100/K4</f>
        <v>50</v>
      </c>
      <c r="S4" s="21">
        <f t="shared" ref="S4:S10" si="3">100-Q4</f>
        <v>50</v>
      </c>
      <c r="T4" s="19">
        <f t="shared" ref="T4:T10" si="4">Z4+AF4+AL4+AR4</f>
        <v>0</v>
      </c>
      <c r="U4" s="20">
        <f t="shared" ref="U4:U10" si="5">IF(J4=0,0,T4/J4*100)</f>
        <v>0</v>
      </c>
      <c r="V4" s="19">
        <f t="shared" ref="V4:V10" si="6">U4-J4</f>
        <v>0</v>
      </c>
      <c r="W4" s="20">
        <f t="shared" ref="W4:W10" si="7">IFERROR(V4*100/J4,0)</f>
        <v>0</v>
      </c>
      <c r="X4" s="116">
        <v>0</v>
      </c>
      <c r="Y4" s="21">
        <f t="shared" ref="Y4:Y10" si="8">IFERROR(X4*100/L4,0)</f>
        <v>0</v>
      </c>
      <c r="Z4" s="113">
        <v>0</v>
      </c>
      <c r="AA4" s="112" t="s">
        <v>546</v>
      </c>
      <c r="AB4" s="200" t="s">
        <v>39</v>
      </c>
      <c r="AC4" s="21">
        <f>L4/$K$4*100</f>
        <v>0</v>
      </c>
      <c r="AD4" s="319">
        <v>1</v>
      </c>
      <c r="AE4" s="21">
        <f t="shared" ref="AE4:AE10" si="9">IFERROR(AD4*100/M4,0)</f>
        <v>100</v>
      </c>
      <c r="AF4" s="323">
        <v>0</v>
      </c>
      <c r="AG4" s="423" t="s">
        <v>805</v>
      </c>
      <c r="AH4" s="307" t="s">
        <v>815</v>
      </c>
      <c r="AI4" s="21">
        <f>M4/$K$4*100</f>
        <v>50</v>
      </c>
      <c r="AJ4" s="17">
        <v>0</v>
      </c>
      <c r="AK4" s="16">
        <f t="shared" ref="AK4:AK10" si="10">IFERROR(AJ4*100/N4,0)</f>
        <v>0</v>
      </c>
      <c r="AL4" s="14"/>
      <c r="AM4" s="13"/>
      <c r="AN4" s="13"/>
      <c r="AO4" s="16">
        <f>N4/$K$4*100</f>
        <v>0</v>
      </c>
      <c r="AP4" s="17">
        <v>0</v>
      </c>
      <c r="AQ4" s="16">
        <f t="shared" ref="AQ4:AQ10" si="11">IFERROR(AP4*100/O4,0)</f>
        <v>0</v>
      </c>
      <c r="AR4" s="14">
        <v>0</v>
      </c>
      <c r="AS4" s="13"/>
      <c r="AT4" s="13"/>
      <c r="AU4" s="16">
        <f>O4/$K$4*100</f>
        <v>50</v>
      </c>
    </row>
    <row r="5" spans="1:47" s="18" customFormat="1" ht="12">
      <c r="A5" s="112"/>
      <c r="B5" s="112"/>
      <c r="C5" s="112"/>
      <c r="D5" s="112"/>
      <c r="E5" s="181" t="s">
        <v>518</v>
      </c>
      <c r="F5" s="112"/>
      <c r="G5" s="112" t="s">
        <v>519</v>
      </c>
      <c r="H5" s="112" t="s">
        <v>520</v>
      </c>
      <c r="I5" s="112" t="s">
        <v>542</v>
      </c>
      <c r="J5" s="113"/>
      <c r="K5" s="196">
        <v>4</v>
      </c>
      <c r="L5" s="196">
        <v>1</v>
      </c>
      <c r="M5" s="196">
        <v>1</v>
      </c>
      <c r="N5" s="196">
        <v>1</v>
      </c>
      <c r="O5" s="196">
        <v>1</v>
      </c>
      <c r="P5" s="115">
        <f t="shared" si="0"/>
        <v>2</v>
      </c>
      <c r="Q5" s="21">
        <f t="shared" si="1"/>
        <v>50</v>
      </c>
      <c r="R5" s="21">
        <f t="shared" si="2"/>
        <v>50</v>
      </c>
      <c r="S5" s="21">
        <f t="shared" si="3"/>
        <v>50</v>
      </c>
      <c r="T5" s="19">
        <f t="shared" si="4"/>
        <v>0</v>
      </c>
      <c r="U5" s="20">
        <f t="shared" si="5"/>
        <v>0</v>
      </c>
      <c r="V5" s="19">
        <f t="shared" si="6"/>
        <v>0</v>
      </c>
      <c r="W5" s="20">
        <f t="shared" si="7"/>
        <v>0</v>
      </c>
      <c r="X5" s="116">
        <v>1</v>
      </c>
      <c r="Y5" s="21">
        <f t="shared" si="8"/>
        <v>100</v>
      </c>
      <c r="Z5" s="113">
        <v>0</v>
      </c>
      <c r="AA5" s="112" t="s">
        <v>547</v>
      </c>
      <c r="AB5" s="198" t="s">
        <v>553</v>
      </c>
      <c r="AC5" s="21">
        <f>L5/$K$5*100</f>
        <v>25</v>
      </c>
      <c r="AD5" s="319">
        <v>1</v>
      </c>
      <c r="AE5" s="21">
        <f t="shared" si="9"/>
        <v>100</v>
      </c>
      <c r="AF5" s="323">
        <v>0</v>
      </c>
      <c r="AG5" s="423" t="s">
        <v>805</v>
      </c>
      <c r="AH5" s="301" t="s">
        <v>553</v>
      </c>
      <c r="AI5" s="21">
        <f>M5/$K$5*100</f>
        <v>25</v>
      </c>
      <c r="AJ5" s="17">
        <v>0</v>
      </c>
      <c r="AK5" s="16">
        <f t="shared" si="10"/>
        <v>0</v>
      </c>
      <c r="AL5" s="14"/>
      <c r="AM5" s="13"/>
      <c r="AN5" s="173"/>
      <c r="AO5" s="16">
        <f>N5/$K$5*100</f>
        <v>25</v>
      </c>
      <c r="AP5" s="17">
        <v>0</v>
      </c>
      <c r="AQ5" s="16">
        <f t="shared" si="11"/>
        <v>0</v>
      </c>
      <c r="AR5" s="14">
        <v>0</v>
      </c>
      <c r="AS5" s="13"/>
      <c r="AT5" s="13"/>
      <c r="AU5" s="16">
        <f>O5/$K$5*100</f>
        <v>25</v>
      </c>
    </row>
    <row r="6" spans="1:47" s="18" customFormat="1" ht="12">
      <c r="A6" s="112"/>
      <c r="B6" s="112"/>
      <c r="C6" s="112"/>
      <c r="D6" s="112"/>
      <c r="E6" s="181" t="s">
        <v>521</v>
      </c>
      <c r="F6" s="112"/>
      <c r="G6" s="112" t="s">
        <v>522</v>
      </c>
      <c r="H6" s="112" t="s">
        <v>523</v>
      </c>
      <c r="I6" s="112" t="s">
        <v>543</v>
      </c>
      <c r="J6" s="113"/>
      <c r="K6" s="196">
        <v>4</v>
      </c>
      <c r="L6" s="196">
        <v>1</v>
      </c>
      <c r="M6" s="196">
        <v>1</v>
      </c>
      <c r="N6" s="196">
        <v>1</v>
      </c>
      <c r="O6" s="196">
        <v>1</v>
      </c>
      <c r="P6" s="115">
        <f t="shared" si="0"/>
        <v>2</v>
      </c>
      <c r="Q6" s="21">
        <f t="shared" si="1"/>
        <v>50</v>
      </c>
      <c r="R6" s="21">
        <f t="shared" si="2"/>
        <v>50</v>
      </c>
      <c r="S6" s="21">
        <f t="shared" si="3"/>
        <v>50</v>
      </c>
      <c r="T6" s="19">
        <f t="shared" si="4"/>
        <v>0</v>
      </c>
      <c r="U6" s="20">
        <f t="shared" si="5"/>
        <v>0</v>
      </c>
      <c r="V6" s="19">
        <f t="shared" si="6"/>
        <v>0</v>
      </c>
      <c r="W6" s="20">
        <f t="shared" si="7"/>
        <v>0</v>
      </c>
      <c r="X6" s="116">
        <v>1</v>
      </c>
      <c r="Y6" s="21">
        <f t="shared" si="8"/>
        <v>100</v>
      </c>
      <c r="Z6" s="113">
        <v>0</v>
      </c>
      <c r="AA6" s="112" t="s">
        <v>560</v>
      </c>
      <c r="AB6" s="198" t="s">
        <v>554</v>
      </c>
      <c r="AC6" s="21">
        <f>L6/$K$6*100</f>
        <v>25</v>
      </c>
      <c r="AD6" s="319">
        <v>1</v>
      </c>
      <c r="AE6" s="21">
        <f t="shared" si="9"/>
        <v>100</v>
      </c>
      <c r="AF6" s="323">
        <v>0</v>
      </c>
      <c r="AG6" s="423" t="s">
        <v>805</v>
      </c>
      <c r="AH6" s="301" t="s">
        <v>554</v>
      </c>
      <c r="AI6" s="21">
        <f>M6/$K$6*100</f>
        <v>25</v>
      </c>
      <c r="AJ6" s="17">
        <v>0</v>
      </c>
      <c r="AK6" s="16">
        <f t="shared" si="10"/>
        <v>0</v>
      </c>
      <c r="AL6" s="14"/>
      <c r="AM6" s="13"/>
      <c r="AN6" s="13"/>
      <c r="AO6" s="16">
        <f>N6/$K$6*100</f>
        <v>25</v>
      </c>
      <c r="AP6" s="17">
        <v>0</v>
      </c>
      <c r="AQ6" s="16">
        <f t="shared" si="11"/>
        <v>0</v>
      </c>
      <c r="AR6" s="14">
        <v>0</v>
      </c>
      <c r="AS6" s="13"/>
      <c r="AT6" s="13"/>
      <c r="AU6" s="16">
        <f>O6/$K$6*100</f>
        <v>25</v>
      </c>
    </row>
    <row r="7" spans="1:47" s="18" customFormat="1" ht="12">
      <c r="A7" s="112"/>
      <c r="B7" s="112"/>
      <c r="C7" s="112"/>
      <c r="D7" s="112"/>
      <c r="E7" s="181" t="s">
        <v>524</v>
      </c>
      <c r="F7" s="112"/>
      <c r="G7" s="112" t="s">
        <v>522</v>
      </c>
      <c r="H7" s="112" t="s">
        <v>523</v>
      </c>
      <c r="I7" s="112" t="s">
        <v>543</v>
      </c>
      <c r="J7" s="113"/>
      <c r="K7" s="196">
        <v>4</v>
      </c>
      <c r="L7" s="196">
        <v>1</v>
      </c>
      <c r="M7" s="196">
        <v>1</v>
      </c>
      <c r="N7" s="196">
        <v>1</v>
      </c>
      <c r="O7" s="196">
        <v>1</v>
      </c>
      <c r="P7" s="115">
        <f t="shared" si="0"/>
        <v>2</v>
      </c>
      <c r="Q7" s="21">
        <f t="shared" si="1"/>
        <v>50</v>
      </c>
      <c r="R7" s="21">
        <f t="shared" si="2"/>
        <v>50</v>
      </c>
      <c r="S7" s="21">
        <f t="shared" si="3"/>
        <v>50</v>
      </c>
      <c r="T7" s="19">
        <f t="shared" si="4"/>
        <v>0</v>
      </c>
      <c r="U7" s="20">
        <f t="shared" si="5"/>
        <v>0</v>
      </c>
      <c r="V7" s="19">
        <f t="shared" si="6"/>
        <v>0</v>
      </c>
      <c r="W7" s="20">
        <f t="shared" si="7"/>
        <v>0</v>
      </c>
      <c r="X7" s="116">
        <v>1</v>
      </c>
      <c r="Y7" s="21">
        <f t="shared" si="8"/>
        <v>100</v>
      </c>
      <c r="Z7" s="113">
        <v>0</v>
      </c>
      <c r="AA7" s="112" t="s">
        <v>548</v>
      </c>
      <c r="AB7" s="198" t="s">
        <v>555</v>
      </c>
      <c r="AC7" s="21">
        <f>L7/$K$7*100</f>
        <v>25</v>
      </c>
      <c r="AD7" s="319">
        <v>1</v>
      </c>
      <c r="AE7" s="21">
        <f t="shared" si="9"/>
        <v>100</v>
      </c>
      <c r="AF7" s="323">
        <v>0</v>
      </c>
      <c r="AG7" s="423" t="s">
        <v>805</v>
      </c>
      <c r="AH7" s="336" t="s">
        <v>555</v>
      </c>
      <c r="AI7" s="21">
        <f>M7/$K$7*100</f>
        <v>25</v>
      </c>
      <c r="AJ7" s="17">
        <v>0</v>
      </c>
      <c r="AK7" s="16">
        <f t="shared" si="10"/>
        <v>0</v>
      </c>
      <c r="AL7" s="14"/>
      <c r="AM7" s="13"/>
      <c r="AN7" s="195"/>
      <c r="AO7" s="16">
        <f>N7/$K$7*100</f>
        <v>25</v>
      </c>
      <c r="AP7" s="17">
        <v>0</v>
      </c>
      <c r="AQ7" s="16">
        <f t="shared" si="11"/>
        <v>0</v>
      </c>
      <c r="AR7" s="14">
        <v>0</v>
      </c>
      <c r="AS7" s="13"/>
      <c r="AT7" s="13"/>
      <c r="AU7" s="16">
        <f>O7/$K$7*100</f>
        <v>25</v>
      </c>
    </row>
    <row r="8" spans="1:47" s="18" customFormat="1" ht="12">
      <c r="A8" s="112"/>
      <c r="B8" s="112"/>
      <c r="C8" s="112"/>
      <c r="D8" s="112"/>
      <c r="E8" s="181" t="s">
        <v>525</v>
      </c>
      <c r="F8" s="112"/>
      <c r="G8" s="112" t="s">
        <v>526</v>
      </c>
      <c r="H8" s="112" t="s">
        <v>527</v>
      </c>
      <c r="I8" s="112" t="s">
        <v>543</v>
      </c>
      <c r="J8" s="113"/>
      <c r="K8" s="196">
        <v>4</v>
      </c>
      <c r="L8" s="196">
        <v>1</v>
      </c>
      <c r="M8" s="196">
        <v>1</v>
      </c>
      <c r="N8" s="196">
        <v>1</v>
      </c>
      <c r="O8" s="196">
        <v>1</v>
      </c>
      <c r="P8" s="115">
        <f t="shared" si="0"/>
        <v>2</v>
      </c>
      <c r="Q8" s="21">
        <f t="shared" si="1"/>
        <v>50</v>
      </c>
      <c r="R8" s="21">
        <f t="shared" si="2"/>
        <v>50</v>
      </c>
      <c r="S8" s="21">
        <f t="shared" si="3"/>
        <v>50</v>
      </c>
      <c r="T8" s="19">
        <f t="shared" si="4"/>
        <v>0</v>
      </c>
      <c r="U8" s="20">
        <f t="shared" si="5"/>
        <v>0</v>
      </c>
      <c r="V8" s="19">
        <f t="shared" si="6"/>
        <v>0</v>
      </c>
      <c r="W8" s="20">
        <f t="shared" si="7"/>
        <v>0</v>
      </c>
      <c r="X8" s="116">
        <v>1</v>
      </c>
      <c r="Y8" s="21">
        <f t="shared" si="8"/>
        <v>100</v>
      </c>
      <c r="Z8" s="113">
        <v>0</v>
      </c>
      <c r="AA8" s="112" t="s">
        <v>549</v>
      </c>
      <c r="AB8" s="198" t="s">
        <v>556</v>
      </c>
      <c r="AC8" s="21">
        <f>L8/$K$8*100</f>
        <v>25</v>
      </c>
      <c r="AD8" s="319">
        <v>1</v>
      </c>
      <c r="AE8" s="21">
        <f t="shared" si="9"/>
        <v>100</v>
      </c>
      <c r="AF8" s="323">
        <v>0</v>
      </c>
      <c r="AG8" s="423" t="s">
        <v>805</v>
      </c>
      <c r="AH8" s="334" t="s">
        <v>806</v>
      </c>
      <c r="AI8" s="21">
        <f>M8/$K$8*100</f>
        <v>25</v>
      </c>
      <c r="AJ8" s="17">
        <v>0</v>
      </c>
      <c r="AK8" s="16">
        <f t="shared" si="10"/>
        <v>0</v>
      </c>
      <c r="AL8" s="14"/>
      <c r="AM8" s="13"/>
      <c r="AN8" s="13"/>
      <c r="AO8" s="16">
        <f>N8/$K$8*100</f>
        <v>25</v>
      </c>
      <c r="AP8" s="17">
        <v>0</v>
      </c>
      <c r="AQ8" s="16">
        <f t="shared" si="11"/>
        <v>0</v>
      </c>
      <c r="AR8" s="14">
        <v>0</v>
      </c>
      <c r="AS8" s="13"/>
      <c r="AT8" s="13"/>
      <c r="AU8" s="16">
        <f>O8/$K$8*100</f>
        <v>25</v>
      </c>
    </row>
    <row r="9" spans="1:47" s="18" customFormat="1" ht="12">
      <c r="A9" s="112"/>
      <c r="B9" s="112"/>
      <c r="C9" s="112"/>
      <c r="D9" s="112"/>
      <c r="E9" s="181" t="s">
        <v>528</v>
      </c>
      <c r="F9" s="112"/>
      <c r="G9" s="112" t="s">
        <v>529</v>
      </c>
      <c r="H9" s="112" t="s">
        <v>530</v>
      </c>
      <c r="I9" s="112" t="s">
        <v>543</v>
      </c>
      <c r="J9" s="113"/>
      <c r="K9" s="196">
        <v>4</v>
      </c>
      <c r="L9" s="196">
        <v>1</v>
      </c>
      <c r="M9" s="196">
        <v>1</v>
      </c>
      <c r="N9" s="196">
        <v>1</v>
      </c>
      <c r="O9" s="196">
        <v>1</v>
      </c>
      <c r="P9" s="115">
        <f t="shared" si="0"/>
        <v>2</v>
      </c>
      <c r="Q9" s="21">
        <f t="shared" si="1"/>
        <v>50</v>
      </c>
      <c r="R9" s="21">
        <f t="shared" si="2"/>
        <v>50</v>
      </c>
      <c r="S9" s="21">
        <f t="shared" si="3"/>
        <v>50</v>
      </c>
      <c r="T9" s="19">
        <f t="shared" si="4"/>
        <v>0</v>
      </c>
      <c r="U9" s="20">
        <f t="shared" si="5"/>
        <v>0</v>
      </c>
      <c r="V9" s="19">
        <f t="shared" si="6"/>
        <v>0</v>
      </c>
      <c r="W9" s="20">
        <f t="shared" si="7"/>
        <v>0</v>
      </c>
      <c r="X9" s="116">
        <v>1</v>
      </c>
      <c r="Y9" s="21">
        <f t="shared" si="8"/>
        <v>100</v>
      </c>
      <c r="Z9" s="113">
        <v>0</v>
      </c>
      <c r="AA9" s="112" t="s">
        <v>550</v>
      </c>
      <c r="AB9" s="198" t="s">
        <v>557</v>
      </c>
      <c r="AC9" s="21">
        <f>L9/$K$9*100</f>
        <v>25</v>
      </c>
      <c r="AD9" s="319">
        <v>1</v>
      </c>
      <c r="AE9" s="21">
        <f t="shared" si="9"/>
        <v>100</v>
      </c>
      <c r="AF9" s="323">
        <v>0</v>
      </c>
      <c r="AG9" s="423" t="s">
        <v>805</v>
      </c>
      <c r="AH9" s="301" t="s">
        <v>557</v>
      </c>
      <c r="AI9" s="21">
        <f>M9/$K$9*100</f>
        <v>25</v>
      </c>
      <c r="AJ9" s="17">
        <v>0</v>
      </c>
      <c r="AK9" s="16">
        <f t="shared" si="10"/>
        <v>0</v>
      </c>
      <c r="AL9" s="14"/>
      <c r="AM9" s="13"/>
      <c r="AN9" s="13"/>
      <c r="AO9" s="16">
        <f>N9/$K$9*100</f>
        <v>25</v>
      </c>
      <c r="AP9" s="17">
        <v>0</v>
      </c>
      <c r="AQ9" s="16">
        <f t="shared" si="11"/>
        <v>0</v>
      </c>
      <c r="AR9" s="14">
        <v>0</v>
      </c>
      <c r="AS9" s="13"/>
      <c r="AT9" s="13"/>
      <c r="AU9" s="16">
        <f>O9/$K$9*100</f>
        <v>25</v>
      </c>
    </row>
    <row r="10" spans="1:47" s="18" customFormat="1" ht="12">
      <c r="A10" s="112"/>
      <c r="B10" s="112"/>
      <c r="C10" s="112"/>
      <c r="D10" s="112"/>
      <c r="E10" s="181" t="s">
        <v>531</v>
      </c>
      <c r="F10" s="112"/>
      <c r="G10" s="112" t="s">
        <v>532</v>
      </c>
      <c r="H10" s="112" t="s">
        <v>533</v>
      </c>
      <c r="I10" s="112" t="s">
        <v>543</v>
      </c>
      <c r="J10" s="113"/>
      <c r="K10" s="196">
        <v>4</v>
      </c>
      <c r="L10" s="196">
        <v>1</v>
      </c>
      <c r="M10" s="196">
        <v>1</v>
      </c>
      <c r="N10" s="201">
        <v>1</v>
      </c>
      <c r="O10" s="196">
        <v>1</v>
      </c>
      <c r="P10" s="115">
        <f t="shared" si="0"/>
        <v>2</v>
      </c>
      <c r="Q10" s="21">
        <f t="shared" si="1"/>
        <v>50</v>
      </c>
      <c r="R10" s="21">
        <f t="shared" si="2"/>
        <v>50</v>
      </c>
      <c r="S10" s="21">
        <f t="shared" si="3"/>
        <v>50</v>
      </c>
      <c r="T10" s="19">
        <f t="shared" si="4"/>
        <v>0</v>
      </c>
      <c r="U10" s="20">
        <f t="shared" si="5"/>
        <v>0</v>
      </c>
      <c r="V10" s="19">
        <f t="shared" si="6"/>
        <v>0</v>
      </c>
      <c r="W10" s="20">
        <f t="shared" si="7"/>
        <v>0</v>
      </c>
      <c r="X10" s="116">
        <v>1</v>
      </c>
      <c r="Y10" s="21">
        <f t="shared" si="8"/>
        <v>100</v>
      </c>
      <c r="Z10" s="113">
        <v>0</v>
      </c>
      <c r="AA10" s="112" t="s">
        <v>551</v>
      </c>
      <c r="AB10" s="198" t="s">
        <v>558</v>
      </c>
      <c r="AC10" s="21">
        <f>L10/$K$10*100</f>
        <v>25</v>
      </c>
      <c r="AD10" s="319">
        <v>1</v>
      </c>
      <c r="AE10" s="21">
        <f t="shared" si="9"/>
        <v>100</v>
      </c>
      <c r="AF10" s="323">
        <v>0</v>
      </c>
      <c r="AG10" s="423" t="s">
        <v>805</v>
      </c>
      <c r="AH10" s="301" t="s">
        <v>558</v>
      </c>
      <c r="AI10" s="21">
        <f>M10/$K$10*100</f>
        <v>25</v>
      </c>
      <c r="AJ10" s="17">
        <v>0</v>
      </c>
      <c r="AK10" s="16">
        <f t="shared" si="10"/>
        <v>0</v>
      </c>
      <c r="AL10" s="14"/>
      <c r="AM10" s="13"/>
      <c r="AN10" s="13"/>
      <c r="AO10" s="16">
        <f>N10/$K$10*100</f>
        <v>25</v>
      </c>
      <c r="AP10" s="17">
        <v>0</v>
      </c>
      <c r="AQ10" s="16">
        <f t="shared" si="11"/>
        <v>0</v>
      </c>
      <c r="AR10" s="14">
        <v>0</v>
      </c>
      <c r="AS10" s="13"/>
      <c r="AT10" s="13"/>
      <c r="AU10" s="16">
        <f>O10/$K$10*100</f>
        <v>25</v>
      </c>
    </row>
    <row r="11" spans="1:47" s="18" customFormat="1" ht="12">
      <c r="A11" s="112"/>
      <c r="B11" s="112"/>
      <c r="C11" s="112"/>
      <c r="D11" s="112"/>
      <c r="E11" s="181" t="s">
        <v>534</v>
      </c>
      <c r="F11" s="112"/>
      <c r="G11" s="112" t="s">
        <v>535</v>
      </c>
      <c r="H11" s="112" t="s">
        <v>536</v>
      </c>
      <c r="I11" s="112" t="s">
        <v>543</v>
      </c>
      <c r="J11" s="113"/>
      <c r="K11" s="196">
        <v>3</v>
      </c>
      <c r="L11" s="196">
        <v>0</v>
      </c>
      <c r="M11" s="196">
        <v>1</v>
      </c>
      <c r="N11" s="196">
        <v>1</v>
      </c>
      <c r="O11" s="196">
        <v>1</v>
      </c>
      <c r="P11" s="115">
        <f t="shared" si="0"/>
        <v>1</v>
      </c>
      <c r="Q11" s="21">
        <f t="shared" si="1"/>
        <v>33.333333333333336</v>
      </c>
      <c r="R11" s="21">
        <f t="shared" si="2"/>
        <v>33.333333333333336</v>
      </c>
      <c r="S11" s="21">
        <f t="shared" ref="S11:S12" si="12">100-Q11</f>
        <v>66.666666666666657</v>
      </c>
      <c r="T11" s="19">
        <f t="shared" ref="T11:T12" si="13">Z11+AF11+AL11+AR11</f>
        <v>0</v>
      </c>
      <c r="U11" s="20">
        <f t="shared" ref="U11:U12" si="14">IF(J11=0,0,T11/J11*100)</f>
        <v>0</v>
      </c>
      <c r="V11" s="19">
        <f t="shared" ref="V11:V12" si="15">U11-J11</f>
        <v>0</v>
      </c>
      <c r="W11" s="20">
        <f t="shared" ref="W11:W12" si="16">IFERROR(V11*100/J11,0)</f>
        <v>0</v>
      </c>
      <c r="X11" s="116">
        <v>0</v>
      </c>
      <c r="Y11" s="21">
        <f t="shared" ref="Y11:Y12" si="17">IFERROR(X11*100/L11,0)</f>
        <v>0</v>
      </c>
      <c r="Z11" s="113">
        <v>0</v>
      </c>
      <c r="AA11" s="112" t="s">
        <v>39</v>
      </c>
      <c r="AB11" s="198" t="s">
        <v>39</v>
      </c>
      <c r="AC11" s="21">
        <f t="shared" ref="AC11:AC12" si="18">L11/$K$10*100</f>
        <v>0</v>
      </c>
      <c r="AD11" s="319">
        <v>1</v>
      </c>
      <c r="AE11" s="21">
        <f t="shared" ref="AE11:AE12" si="19">IFERROR(AD11*100/M11,0)</f>
        <v>100</v>
      </c>
      <c r="AF11" s="323">
        <v>0</v>
      </c>
      <c r="AG11" s="423" t="s">
        <v>805</v>
      </c>
      <c r="AH11" s="301" t="s">
        <v>807</v>
      </c>
      <c r="AI11" s="21">
        <f t="shared" ref="AI11:AI12" si="20">M11/$K$10*100</f>
        <v>25</v>
      </c>
      <c r="AJ11" s="17">
        <v>0</v>
      </c>
      <c r="AK11" s="16">
        <f t="shared" ref="AK11:AK12" si="21">IFERROR(AJ11*100/N11,0)</f>
        <v>0</v>
      </c>
      <c r="AL11" s="14"/>
      <c r="AM11" s="13"/>
      <c r="AN11" s="13"/>
      <c r="AO11" s="16">
        <f t="shared" ref="AO11:AO12" si="22">N11/$K$10*100</f>
        <v>25</v>
      </c>
      <c r="AP11" s="17">
        <v>0</v>
      </c>
      <c r="AQ11" s="16">
        <f t="shared" ref="AQ11:AQ12" si="23">IFERROR(AP11*100/O11,0)</f>
        <v>0</v>
      </c>
      <c r="AR11" s="14">
        <v>0</v>
      </c>
      <c r="AS11" s="13"/>
      <c r="AT11" s="13"/>
      <c r="AU11" s="16">
        <f t="shared" ref="AU11:AU12" si="24">O11/$K$10*100</f>
        <v>25</v>
      </c>
    </row>
    <row r="12" spans="1:47" s="18" customFormat="1" ht="12">
      <c r="A12" s="112"/>
      <c r="B12" s="112"/>
      <c r="C12" s="112"/>
      <c r="D12" s="112"/>
      <c r="E12" s="112" t="s">
        <v>537</v>
      </c>
      <c r="F12" s="112"/>
      <c r="G12" s="112" t="s">
        <v>538</v>
      </c>
      <c r="H12" s="112" t="s">
        <v>539</v>
      </c>
      <c r="I12" s="112" t="s">
        <v>544</v>
      </c>
      <c r="J12" s="113"/>
      <c r="K12" s="196">
        <v>4</v>
      </c>
      <c r="L12" s="196">
        <v>1</v>
      </c>
      <c r="M12" s="196">
        <v>1</v>
      </c>
      <c r="N12" s="196">
        <v>1</v>
      </c>
      <c r="O12" s="196">
        <v>1</v>
      </c>
      <c r="P12" s="115">
        <f t="shared" si="0"/>
        <v>2</v>
      </c>
      <c r="Q12" s="21">
        <f t="shared" si="1"/>
        <v>50</v>
      </c>
      <c r="R12" s="21">
        <f t="shared" si="2"/>
        <v>50</v>
      </c>
      <c r="S12" s="21">
        <f t="shared" si="12"/>
        <v>50</v>
      </c>
      <c r="T12" s="19">
        <f t="shared" si="13"/>
        <v>0</v>
      </c>
      <c r="U12" s="20">
        <f t="shared" si="14"/>
        <v>0</v>
      </c>
      <c r="V12" s="19">
        <f t="shared" si="15"/>
        <v>0</v>
      </c>
      <c r="W12" s="20">
        <f t="shared" si="16"/>
        <v>0</v>
      </c>
      <c r="X12" s="116">
        <v>1</v>
      </c>
      <c r="Y12" s="21">
        <f t="shared" si="17"/>
        <v>100</v>
      </c>
      <c r="Z12" s="113">
        <v>0</v>
      </c>
      <c r="AA12" s="112" t="s">
        <v>552</v>
      </c>
      <c r="AB12" s="198" t="s">
        <v>559</v>
      </c>
      <c r="AC12" s="21">
        <f t="shared" si="18"/>
        <v>25</v>
      </c>
      <c r="AD12" s="319">
        <v>1</v>
      </c>
      <c r="AE12" s="21">
        <f t="shared" si="19"/>
        <v>100</v>
      </c>
      <c r="AF12" s="323">
        <v>0</v>
      </c>
      <c r="AG12" s="423" t="s">
        <v>805</v>
      </c>
      <c r="AH12" s="301" t="s">
        <v>559</v>
      </c>
      <c r="AI12" s="21">
        <f t="shared" si="20"/>
        <v>25</v>
      </c>
      <c r="AJ12" s="17">
        <v>0</v>
      </c>
      <c r="AK12" s="16">
        <f t="shared" si="21"/>
        <v>0</v>
      </c>
      <c r="AL12" s="14"/>
      <c r="AM12" s="13"/>
      <c r="AN12" s="13"/>
      <c r="AO12" s="16">
        <f t="shared" si="22"/>
        <v>25</v>
      </c>
      <c r="AP12" s="17">
        <v>0</v>
      </c>
      <c r="AQ12" s="16">
        <f t="shared" si="23"/>
        <v>0</v>
      </c>
      <c r="AR12" s="14">
        <v>0</v>
      </c>
      <c r="AS12" s="13"/>
      <c r="AT12" s="13"/>
      <c r="AU12" s="16">
        <f t="shared" si="24"/>
        <v>25</v>
      </c>
    </row>
  </sheetData>
  <mergeCells count="6">
    <mergeCell ref="AP1:AU1"/>
    <mergeCell ref="A1:H1"/>
    <mergeCell ref="I1:O1"/>
    <mergeCell ref="X1:AC1"/>
    <mergeCell ref="AD1:AI1"/>
    <mergeCell ref="AJ1:AO1"/>
  </mergeCells>
  <conditionalFormatting sqref="AB3:AB12">
    <cfRule type="containsText" dxfId="32" priority="5" operator="containsText" text="Pendiente">
      <formula>NOT(ISERROR(SEARCH("Pendiente",AB3)))</formula>
    </cfRule>
  </conditionalFormatting>
  <conditionalFormatting sqref="AN3:AN12">
    <cfRule type="containsText" dxfId="31" priority="2" operator="containsText" text="Pendiente">
      <formula>NOT(ISERROR(SEARCH("Pendiente",AN3)))</formula>
    </cfRule>
  </conditionalFormatting>
  <conditionalFormatting sqref="AT3:AT12">
    <cfRule type="containsText" dxfId="30" priority="3" operator="containsText" text="Pendiente">
      <formula>NOT(ISERROR(SEARCH("Pendiente",AT3)))</formula>
    </cfRule>
  </conditionalFormatting>
  <hyperlinks>
    <hyperlink ref="AB6" r:id="rId1" xr:uid="{7894DA6F-E3E3-46CF-BF8D-809584A2C5A0}"/>
    <hyperlink ref="AB5" r:id="rId2" xr:uid="{2577FF25-BBCC-4AF3-9746-359E409375B8}"/>
    <hyperlink ref="AB7" r:id="rId3" xr:uid="{8352894A-36BB-42DB-8C31-F75D2F7E5E56}"/>
    <hyperlink ref="AB8" r:id="rId4" xr:uid="{0F3B552D-6CFB-4187-92C1-66991DC0F5C1}"/>
    <hyperlink ref="AB9" r:id="rId5" xr:uid="{5A5B2038-2FA5-4AE2-8C88-EEC7D79783ED}"/>
    <hyperlink ref="AB10" r:id="rId6" xr:uid="{675F1DD9-66A3-4306-9C7C-0D01526E1091}"/>
    <hyperlink ref="AB11" r:id="rId7" display="9. Hoja de Ruta sectorial TSI 2026" xr:uid="{3EADA96A-0686-4F27-A9DF-5131841FD76F}"/>
    <hyperlink ref="AB12" r:id="rId8" xr:uid="{A02978D6-784C-4741-B949-564DD77822F8}"/>
    <hyperlink ref="AH4" r:id="rId9" xr:uid="{73BF4313-E23F-43BF-9961-8ACEB9C970BD}"/>
  </hyperlinks>
  <pageMargins left="0.7" right="0.7" top="0.75" bottom="0.75" header="0.3" footer="0.3"/>
  <drawing r:id="rId1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E996B-173B-4A5F-BC8D-682AB255EABB}">
  <sheetPr codeName="Hoja14">
    <tabColor theme="7" tint="0.79998168889431442"/>
  </sheetPr>
  <dimension ref="A1:AU5"/>
  <sheetViews>
    <sheetView zoomScale="116" workbookViewId="0">
      <pane xSplit="2" ySplit="2" topLeftCell="H3" activePane="bottomRight" state="frozen"/>
      <selection pane="topRight" activeCell="C1" sqref="C1"/>
      <selection pane="bottomLeft" activeCell="A3" sqref="A3"/>
      <selection pane="bottomRight" sqref="A1:H1"/>
    </sheetView>
  </sheetViews>
  <sheetFormatPr baseColWidth="10" defaultColWidth="11.5703125" defaultRowHeight="15"/>
  <cols>
    <col min="1" max="5" width="9" style="4" hidden="1" customWidth="1"/>
    <col min="6" max="6" width="9" style="4" customWidth="1"/>
    <col min="7" max="7" width="23" style="4" customWidth="1"/>
    <col min="8" max="8" width="9" style="4" customWidth="1"/>
    <col min="9" max="9" width="10.7109375" style="4" customWidth="1"/>
    <col min="10" max="10" width="12" style="4" customWidth="1"/>
    <col min="11" max="11" width="7.85546875" style="4" customWidth="1"/>
    <col min="12" max="15" width="8.28515625" style="4" customWidth="1"/>
    <col min="16" max="16" width="7.42578125" style="4" customWidth="1"/>
    <col min="17" max="18" width="11.5703125" style="4"/>
    <col min="19" max="19" width="11.5703125" style="4" hidden="1" customWidth="1"/>
    <col min="20" max="20" width="12" style="4" hidden="1" customWidth="1"/>
    <col min="21" max="21" width="13.85546875" style="4" hidden="1" customWidth="1"/>
    <col min="22" max="22" width="18.42578125" style="4" hidden="1" customWidth="1"/>
    <col min="23" max="23" width="9" style="4" hidden="1" customWidth="1"/>
    <col min="24" max="24" width="7.140625" style="4" customWidth="1"/>
    <col min="25" max="25" width="10.28515625" style="4" customWidth="1"/>
    <col min="26" max="28" width="11.5703125" style="4"/>
    <col min="29" max="29" width="9.85546875" style="4" hidden="1" customWidth="1"/>
    <col min="30" max="34" width="11.5703125" style="4" customWidth="1"/>
    <col min="35" max="47" width="11.5703125" style="4" hidden="1" customWidth="1"/>
    <col min="48" max="16384" width="11.5703125" style="4"/>
  </cols>
  <sheetData>
    <row r="1" spans="1:47" ht="34.9" customHeight="1">
      <c r="A1" s="397"/>
      <c r="B1" s="398"/>
      <c r="C1" s="398"/>
      <c r="D1" s="398"/>
      <c r="E1" s="398"/>
      <c r="F1" s="398"/>
      <c r="G1" s="398"/>
      <c r="H1" s="399"/>
      <c r="I1" s="390" t="s">
        <v>7</v>
      </c>
      <c r="J1" s="390"/>
      <c r="K1" s="390"/>
      <c r="L1" s="390"/>
      <c r="M1" s="390"/>
      <c r="N1" s="390"/>
      <c r="O1" s="390"/>
      <c r="P1" s="103"/>
      <c r="Q1" s="103">
        <f>AVERAGE(Q3:Q5)</f>
        <v>38.888888888888893</v>
      </c>
      <c r="R1" s="103">
        <f>AVERAGE(R3:R5)</f>
        <v>61.111111111111114</v>
      </c>
      <c r="S1" s="103">
        <f>AVERAGE(S3:S5)</f>
        <v>61.111111111111107</v>
      </c>
      <c r="T1" s="127">
        <f>SUM(T3:T5)</f>
        <v>0</v>
      </c>
      <c r="U1" s="128">
        <v>-100</v>
      </c>
      <c r="V1" s="127">
        <f>SUM(V3:V5)</f>
        <v>-290000000</v>
      </c>
      <c r="W1" s="128">
        <v>-100</v>
      </c>
      <c r="X1" s="391" t="s">
        <v>30</v>
      </c>
      <c r="Y1" s="392"/>
      <c r="Z1" s="392"/>
      <c r="AA1" s="392"/>
      <c r="AB1" s="392"/>
      <c r="AC1" s="393"/>
      <c r="AD1" s="400" t="s">
        <v>36</v>
      </c>
      <c r="AE1" s="401"/>
      <c r="AF1" s="401"/>
      <c r="AG1" s="401"/>
      <c r="AH1" s="401"/>
      <c r="AI1" s="402"/>
      <c r="AJ1" s="377" t="s">
        <v>37</v>
      </c>
      <c r="AK1" s="378"/>
      <c r="AL1" s="378"/>
      <c r="AM1" s="378"/>
      <c r="AN1" s="378"/>
      <c r="AO1" s="379"/>
      <c r="AP1" s="372" t="s">
        <v>38</v>
      </c>
      <c r="AQ1" s="373"/>
      <c r="AR1" s="373"/>
      <c r="AS1" s="373"/>
      <c r="AT1" s="373"/>
      <c r="AU1" s="373"/>
    </row>
    <row r="2" spans="1:47" s="33" customFormat="1" ht="47.25" customHeight="1">
      <c r="A2" s="143" t="s">
        <v>25</v>
      </c>
      <c r="B2" s="143" t="s">
        <v>0</v>
      </c>
      <c r="C2" s="143" t="s">
        <v>1</v>
      </c>
      <c r="D2" s="143" t="s">
        <v>2</v>
      </c>
      <c r="E2" s="143" t="s">
        <v>3</v>
      </c>
      <c r="F2" s="143" t="s">
        <v>4</v>
      </c>
      <c r="G2" s="143" t="s">
        <v>5</v>
      </c>
      <c r="H2" s="143" t="s">
        <v>6</v>
      </c>
      <c r="I2" s="144" t="s">
        <v>8</v>
      </c>
      <c r="J2" s="145" t="s">
        <v>9</v>
      </c>
      <c r="K2" s="145" t="s">
        <v>10</v>
      </c>
      <c r="L2" s="144" t="s">
        <v>11</v>
      </c>
      <c r="M2" s="144" t="s">
        <v>12</v>
      </c>
      <c r="N2" s="144" t="s">
        <v>13</v>
      </c>
      <c r="O2" s="144" t="s">
        <v>14</v>
      </c>
      <c r="P2" s="146" t="s">
        <v>174</v>
      </c>
      <c r="Q2" s="146" t="s">
        <v>29</v>
      </c>
      <c r="R2" s="108" t="s">
        <v>811</v>
      </c>
      <c r="S2" s="146" t="s">
        <v>52</v>
      </c>
      <c r="T2" s="146" t="s">
        <v>57</v>
      </c>
      <c r="U2" s="146" t="s">
        <v>56</v>
      </c>
      <c r="V2" s="146" t="s">
        <v>54</v>
      </c>
      <c r="W2" s="146" t="s">
        <v>55</v>
      </c>
      <c r="X2" s="147" t="s">
        <v>31</v>
      </c>
      <c r="Y2" s="147" t="s">
        <v>32</v>
      </c>
      <c r="Z2" s="148" t="s">
        <v>33</v>
      </c>
      <c r="AA2" s="147" t="s">
        <v>34</v>
      </c>
      <c r="AB2" s="147" t="s">
        <v>35</v>
      </c>
      <c r="AC2" s="149" t="s">
        <v>51</v>
      </c>
      <c r="AD2" s="147" t="s">
        <v>31</v>
      </c>
      <c r="AE2" s="147" t="s">
        <v>32</v>
      </c>
      <c r="AF2" s="148" t="s">
        <v>33</v>
      </c>
      <c r="AG2" s="147" t="s">
        <v>34</v>
      </c>
      <c r="AH2" s="147" t="s">
        <v>35</v>
      </c>
      <c r="AI2" s="149" t="s">
        <v>51</v>
      </c>
      <c r="AJ2" s="30" t="s">
        <v>31</v>
      </c>
      <c r="AK2" s="30" t="s">
        <v>32</v>
      </c>
      <c r="AL2" s="31" t="s">
        <v>33</v>
      </c>
      <c r="AM2" s="30" t="s">
        <v>34</v>
      </c>
      <c r="AN2" s="30" t="s">
        <v>35</v>
      </c>
      <c r="AO2" s="32" t="s">
        <v>51</v>
      </c>
      <c r="AP2" s="30" t="s">
        <v>31</v>
      </c>
      <c r="AQ2" s="30" t="s">
        <v>32</v>
      </c>
      <c r="AR2" s="31" t="s">
        <v>33</v>
      </c>
      <c r="AS2" s="30" t="s">
        <v>34</v>
      </c>
      <c r="AT2" s="30" t="s">
        <v>35</v>
      </c>
      <c r="AU2" s="32" t="s">
        <v>51</v>
      </c>
    </row>
    <row r="3" spans="1:47" s="18" customFormat="1" ht="12">
      <c r="A3" s="112" t="s">
        <v>197</v>
      </c>
      <c r="B3" s="203" t="s">
        <v>15</v>
      </c>
      <c r="C3" s="204" t="s">
        <v>195</v>
      </c>
      <c r="D3" s="204"/>
      <c r="E3" s="204" t="s">
        <v>477</v>
      </c>
      <c r="F3" s="114" t="s">
        <v>196</v>
      </c>
      <c r="G3" s="114" t="s">
        <v>725</v>
      </c>
      <c r="H3" s="114" t="s">
        <v>726</v>
      </c>
      <c r="I3" s="132" t="s">
        <v>484</v>
      </c>
      <c r="J3" s="132" t="s">
        <v>485</v>
      </c>
      <c r="K3" s="206">
        <v>3</v>
      </c>
      <c r="L3" s="132">
        <v>0</v>
      </c>
      <c r="M3" s="207">
        <v>2</v>
      </c>
      <c r="N3" s="132">
        <v>0</v>
      </c>
      <c r="O3" s="207">
        <v>1</v>
      </c>
      <c r="P3" s="211">
        <f>X3+AD3+AJ3+AP3</f>
        <v>0</v>
      </c>
      <c r="Q3" s="212">
        <f>P3*100/K3</f>
        <v>0</v>
      </c>
      <c r="R3" s="21">
        <f>(L3+M3)*100/K3</f>
        <v>66.666666666666671</v>
      </c>
      <c r="S3" s="212">
        <f>100-Q3</f>
        <v>100</v>
      </c>
      <c r="T3" s="19">
        <f>Z3+AF3+AL3+AR3</f>
        <v>0</v>
      </c>
      <c r="U3" s="213">
        <f>IF(J3=0,0,T3/J3*100)</f>
        <v>0</v>
      </c>
      <c r="V3" s="19">
        <f>U3-J3</f>
        <v>-290000000</v>
      </c>
      <c r="W3" s="213">
        <f>IFERROR(V3*100/J3,0)</f>
        <v>-100</v>
      </c>
      <c r="X3" s="114">
        <v>0</v>
      </c>
      <c r="Y3" s="212">
        <f>IFERROR(X3*100/L3,0)</f>
        <v>0</v>
      </c>
      <c r="Z3" s="113">
        <v>0</v>
      </c>
      <c r="AA3" s="112" t="s">
        <v>168</v>
      </c>
      <c r="AB3" s="112" t="s">
        <v>39</v>
      </c>
      <c r="AC3" s="212">
        <f>L3/$K$3*100</f>
        <v>0</v>
      </c>
      <c r="AD3" s="123">
        <v>0</v>
      </c>
      <c r="AE3" s="212">
        <f>IFERROR(AD3*100/M3,0)</f>
        <v>0</v>
      </c>
      <c r="AF3" s="14">
        <v>0</v>
      </c>
      <c r="AG3" s="118" t="s">
        <v>53</v>
      </c>
      <c r="AH3" s="118" t="s">
        <v>53</v>
      </c>
      <c r="AI3" s="212">
        <f>M3/$K$3*100</f>
        <v>66.666666666666657</v>
      </c>
      <c r="AJ3" s="17">
        <v>0</v>
      </c>
      <c r="AK3" s="202">
        <f>IFERROR(AJ3*100/N3,0)</f>
        <v>0</v>
      </c>
      <c r="AL3" s="14">
        <v>0</v>
      </c>
      <c r="AM3" s="13"/>
      <c r="AN3" s="13"/>
      <c r="AO3" s="202">
        <f>N3/$K$3*100</f>
        <v>0</v>
      </c>
      <c r="AP3" s="13"/>
      <c r="AQ3" s="202">
        <f>IFERROR(AP3*100/O3,0)</f>
        <v>0</v>
      </c>
      <c r="AR3" s="14">
        <v>0</v>
      </c>
      <c r="AS3" s="13"/>
      <c r="AT3" s="13"/>
      <c r="AU3" s="202">
        <f>O3/$K$3*100</f>
        <v>33.333333333333329</v>
      </c>
    </row>
    <row r="4" spans="1:47" s="18" customFormat="1">
      <c r="A4" s="112"/>
      <c r="B4" s="203"/>
      <c r="C4" s="204"/>
      <c r="D4" s="204"/>
      <c r="E4" s="204" t="s">
        <v>478</v>
      </c>
      <c r="F4" s="114" t="s">
        <v>196</v>
      </c>
      <c r="G4" s="205" t="s">
        <v>479</v>
      </c>
      <c r="H4" s="114" t="s">
        <v>480</v>
      </c>
      <c r="I4" s="132" t="s">
        <v>484</v>
      </c>
      <c r="J4" s="132">
        <v>0</v>
      </c>
      <c r="K4" s="206">
        <v>2</v>
      </c>
      <c r="L4" s="132">
        <v>0</v>
      </c>
      <c r="M4" s="207">
        <v>1</v>
      </c>
      <c r="N4" s="132">
        <v>0</v>
      </c>
      <c r="O4" s="207">
        <v>1</v>
      </c>
      <c r="P4" s="115">
        <f t="shared" ref="P4:P5" si="0">X4+AD4+AJ4+AP4</f>
        <v>1</v>
      </c>
      <c r="Q4" s="21">
        <f t="shared" ref="Q4:Q5" si="1">P4*100/K4</f>
        <v>50</v>
      </c>
      <c r="R4" s="21">
        <f>(L4+M4)*100/K4</f>
        <v>50</v>
      </c>
      <c r="S4" s="21">
        <f t="shared" ref="S4:S5" si="2">100-Q4</f>
        <v>50</v>
      </c>
      <c r="T4" s="19">
        <f t="shared" ref="T4:T5" si="3">Z4+AF4+AL4+AR4</f>
        <v>0</v>
      </c>
      <c r="U4" s="20">
        <f t="shared" ref="U4:U5" si="4">IF(J4=0,0,T4/J4*100)</f>
        <v>0</v>
      </c>
      <c r="V4" s="19">
        <f t="shared" ref="V4:V5" si="5">U4-J4</f>
        <v>0</v>
      </c>
      <c r="W4" s="20">
        <f t="shared" ref="W4:W5" si="6">IFERROR(V4*100/J4,0)</f>
        <v>0</v>
      </c>
      <c r="X4" s="114">
        <v>0</v>
      </c>
      <c r="Y4" s="21">
        <f t="shared" ref="Y4:Y5" si="7">IFERROR(X4*100/L4,0)</f>
        <v>0</v>
      </c>
      <c r="Z4" s="113">
        <v>0</v>
      </c>
      <c r="AA4" s="112" t="s">
        <v>168</v>
      </c>
      <c r="AB4" s="112" t="s">
        <v>39</v>
      </c>
      <c r="AC4" s="21">
        <f>L4/$K$4*100</f>
        <v>0</v>
      </c>
      <c r="AD4" s="123">
        <v>1</v>
      </c>
      <c r="AE4" s="21">
        <f t="shared" ref="AE4:AE5" si="8">IFERROR(AD4*100/M4,0)</f>
        <v>100</v>
      </c>
      <c r="AF4" s="14">
        <v>0</v>
      </c>
      <c r="AG4" s="118" t="s">
        <v>795</v>
      </c>
      <c r="AH4" s="332" t="s">
        <v>794</v>
      </c>
      <c r="AI4" s="21">
        <f>M4/$K$4*100</f>
        <v>50</v>
      </c>
      <c r="AJ4" s="17">
        <v>0</v>
      </c>
      <c r="AK4" s="16">
        <f t="shared" ref="AK4:AK5" si="9">IFERROR(AJ4*100/N4,0)</f>
        <v>0</v>
      </c>
      <c r="AL4" s="14">
        <v>0</v>
      </c>
      <c r="AM4" s="13"/>
      <c r="AN4" s="13"/>
      <c r="AO4" s="16">
        <f>N4/$K$4*100</f>
        <v>0</v>
      </c>
      <c r="AP4" s="13"/>
      <c r="AQ4" s="16">
        <f t="shared" ref="AQ4:AQ5" si="10">IFERROR(AP4*100/O4,0)</f>
        <v>0</v>
      </c>
      <c r="AR4" s="14">
        <v>0</v>
      </c>
      <c r="AS4" s="13"/>
      <c r="AT4" s="13"/>
      <c r="AU4" s="16">
        <f>O4/$K$4*100</f>
        <v>50</v>
      </c>
    </row>
    <row r="5" spans="1:47" s="18" customFormat="1">
      <c r="A5" s="112"/>
      <c r="B5" s="203"/>
      <c r="C5" s="204"/>
      <c r="D5" s="204"/>
      <c r="E5" s="204" t="s">
        <v>481</v>
      </c>
      <c r="F5" s="114" t="s">
        <v>196</v>
      </c>
      <c r="G5" s="205" t="s">
        <v>482</v>
      </c>
      <c r="H5" s="114" t="s">
        <v>483</v>
      </c>
      <c r="I5" s="132" t="s">
        <v>484</v>
      </c>
      <c r="J5" s="208">
        <v>0</v>
      </c>
      <c r="K5" s="209">
        <v>3</v>
      </c>
      <c r="L5" s="208">
        <v>1</v>
      </c>
      <c r="M5" s="210">
        <v>1</v>
      </c>
      <c r="N5" s="208">
        <v>0</v>
      </c>
      <c r="O5" s="208">
        <v>1</v>
      </c>
      <c r="P5" s="211">
        <f t="shared" si="0"/>
        <v>2</v>
      </c>
      <c r="Q5" s="212">
        <f t="shared" si="1"/>
        <v>66.666666666666671</v>
      </c>
      <c r="R5" s="21">
        <f>(L5+M5)*100/K5</f>
        <v>66.666666666666671</v>
      </c>
      <c r="S5" s="212">
        <f t="shared" si="2"/>
        <v>33.333333333333329</v>
      </c>
      <c r="T5" s="19">
        <f t="shared" si="3"/>
        <v>0</v>
      </c>
      <c r="U5" s="213">
        <f t="shared" si="4"/>
        <v>0</v>
      </c>
      <c r="V5" s="19">
        <f t="shared" si="5"/>
        <v>0</v>
      </c>
      <c r="W5" s="213">
        <f t="shared" si="6"/>
        <v>0</v>
      </c>
      <c r="X5" s="114">
        <v>1</v>
      </c>
      <c r="Y5" s="212">
        <f t="shared" si="7"/>
        <v>100</v>
      </c>
      <c r="Z5" s="113">
        <v>0</v>
      </c>
      <c r="AA5" s="112" t="s">
        <v>486</v>
      </c>
      <c r="AB5" s="214" t="s">
        <v>487</v>
      </c>
      <c r="AC5" s="212">
        <f>L5/$K$5*100</f>
        <v>33.333333333333329</v>
      </c>
      <c r="AD5" s="123">
        <v>1</v>
      </c>
      <c r="AE5" s="212">
        <f t="shared" si="8"/>
        <v>100</v>
      </c>
      <c r="AF5" s="14">
        <v>0</v>
      </c>
      <c r="AG5" s="118" t="s">
        <v>797</v>
      </c>
      <c r="AH5" s="118" t="s">
        <v>796</v>
      </c>
      <c r="AI5" s="212">
        <f>M5/$K$5*100</f>
        <v>33.333333333333329</v>
      </c>
      <c r="AJ5" s="17">
        <v>0</v>
      </c>
      <c r="AK5" s="202">
        <f t="shared" si="9"/>
        <v>0</v>
      </c>
      <c r="AL5" s="14">
        <v>0</v>
      </c>
      <c r="AM5" s="13"/>
      <c r="AN5" s="173"/>
      <c r="AO5" s="202">
        <f>N5/$K$5*100</f>
        <v>0</v>
      </c>
      <c r="AP5" s="13"/>
      <c r="AQ5" s="202">
        <f t="shared" si="10"/>
        <v>0</v>
      </c>
      <c r="AR5" s="14">
        <v>0</v>
      </c>
      <c r="AS5" s="13"/>
      <c r="AT5" s="13"/>
      <c r="AU5" s="202">
        <f>O5/$K$5*100</f>
        <v>33.333333333333329</v>
      </c>
    </row>
  </sheetData>
  <mergeCells count="6">
    <mergeCell ref="AP1:AU1"/>
    <mergeCell ref="A1:H1"/>
    <mergeCell ref="I1:O1"/>
    <mergeCell ref="X1:AC1"/>
    <mergeCell ref="AD1:AI1"/>
    <mergeCell ref="AJ1:AO1"/>
  </mergeCells>
  <conditionalFormatting sqref="AB3:AB5">
    <cfRule type="containsText" dxfId="29" priority="1" operator="containsText" text="Pendiente">
      <formula>NOT(ISERROR(SEARCH("Pendiente",AB3)))</formula>
    </cfRule>
  </conditionalFormatting>
  <conditionalFormatting sqref="AH3:AH5">
    <cfRule type="containsText" dxfId="28" priority="10" operator="containsText" text="Pendiente">
      <formula>NOT(ISERROR(SEARCH("Pendiente",AH3)))</formula>
    </cfRule>
  </conditionalFormatting>
  <conditionalFormatting sqref="AN3:AN5 AT3:AT5">
    <cfRule type="containsText" dxfId="27" priority="11" operator="containsText" text="Pendiente">
      <formula>NOT(ISERROR(SEARCH("Pendiente",AN3)))</formula>
    </cfRule>
  </conditionalFormatting>
  <hyperlinks>
    <hyperlink ref="AB5" r:id="rId1" xr:uid="{C0A821FC-0EEF-4F40-8FC8-2D45B19FF457}"/>
    <hyperlink ref="AH4" r:id="rId2" xr:uid="{F59D9DEE-0A72-48ED-A173-CC0D484D0EB5}"/>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6</vt:i4>
      </vt:variant>
    </vt:vector>
  </HeadingPairs>
  <TitlesOfParts>
    <vt:vector size="23" baseType="lpstr">
      <vt:lpstr>Recopilación de Datos</vt:lpstr>
      <vt:lpstr>PORTADA</vt:lpstr>
      <vt:lpstr>PRESENTACIÓN</vt:lpstr>
      <vt:lpstr>Notas</vt:lpstr>
      <vt:lpstr>FORMATO</vt:lpstr>
      <vt:lpstr>Comunicaciones</vt:lpstr>
      <vt:lpstr>Planeación</vt:lpstr>
      <vt:lpstr>TSI</vt:lpstr>
      <vt:lpstr>OF. Jurídica</vt:lpstr>
      <vt:lpstr>UCID</vt:lpstr>
      <vt:lpstr>Control Interno</vt:lpstr>
      <vt:lpstr>SPE</vt:lpstr>
      <vt:lpstr>SCYS</vt:lpstr>
      <vt:lpstr>Com. Energéticas</vt:lpstr>
      <vt:lpstr>Talento Humano</vt:lpstr>
      <vt:lpstr>Financiera</vt:lpstr>
      <vt:lpstr>GABYS</vt:lpstr>
      <vt:lpstr>Notas!Área_de_impresión</vt:lpstr>
      <vt:lpstr>PORTADA!Área_de_impresión</vt:lpstr>
      <vt:lpstr>PRESENTACIÓN!Área_de_impresión</vt:lpstr>
      <vt:lpstr>Notas!Títulos_a_imprimir</vt:lpstr>
      <vt:lpstr>PORTADA!Títulos_a_imprimir</vt:lpstr>
      <vt:lpstr>PRESENTACIÓN!Títulos_a_imprimir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Menjura</dc:creator>
  <cp:lastModifiedBy>Diana Menjura</cp:lastModifiedBy>
  <cp:lastPrinted>2026-07-15T00:59:06Z</cp:lastPrinted>
  <dcterms:created xsi:type="dcterms:W3CDTF">2025-12-05T16:20:06Z</dcterms:created>
  <dcterms:modified xsi:type="dcterms:W3CDTF">2026-07-16T17:20:12Z</dcterms:modified>
</cp:coreProperties>
</file>